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codeName="ThisWorkbook" autoCompressPictures="0"/>
  <bookViews>
    <workbookView xWindow="100" yWindow="120" windowWidth="24980" windowHeight="17900" activeTab="2"/>
  </bookViews>
  <sheets>
    <sheet name="Confronto" sheetId="4" r:id="rId1"/>
    <sheet name="Urbano" sheetId="1" r:id="rId2"/>
    <sheet name="Extraurbano" sheetId="2" r:id="rId3"/>
    <sheet name="Uni_HID" sheetId="6" state="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4" l="1"/>
  <c r="J15" i="4"/>
  <c r="K5" i="4"/>
  <c r="L5" i="4"/>
  <c r="G6" i="4"/>
  <c r="K6" i="4"/>
  <c r="L6" i="4"/>
  <c r="G7" i="4"/>
  <c r="K7" i="4"/>
  <c r="L7" i="4"/>
  <c r="K8" i="4"/>
  <c r="L8" i="4"/>
  <c r="G9" i="4"/>
  <c r="K9" i="4"/>
  <c r="L9" i="4"/>
  <c r="G10" i="4"/>
  <c r="K10" i="4"/>
  <c r="L10" i="4"/>
  <c r="G11" i="4"/>
  <c r="K11" i="4"/>
  <c r="L11" i="4"/>
  <c r="K12" i="4"/>
  <c r="L12" i="4"/>
  <c r="G13" i="4"/>
  <c r="K13" i="4"/>
  <c r="L13" i="4"/>
  <c r="G14" i="4"/>
  <c r="K14" i="4"/>
  <c r="L14" i="4"/>
  <c r="K15" i="4"/>
  <c r="G17" i="4"/>
  <c r="G18" i="4"/>
  <c r="G19" i="4"/>
  <c r="G20" i="4"/>
  <c r="D3" i="2"/>
  <c r="D7" i="2"/>
  <c r="D15" i="2"/>
  <c r="D4" i="2"/>
  <c r="D5" i="2"/>
  <c r="D6" i="2"/>
  <c r="D8" i="2"/>
  <c r="D9" i="2"/>
  <c r="D10" i="2"/>
  <c r="D13" i="2"/>
  <c r="D12" i="2"/>
  <c r="D11" i="2"/>
  <c r="D14" i="2"/>
  <c r="D16" i="2"/>
  <c r="E2" i="1"/>
  <c r="L3" i="1"/>
  <c r="L7" i="1"/>
  <c r="L15" i="1"/>
  <c r="L4" i="1"/>
  <c r="E5" i="1"/>
  <c r="L5" i="1"/>
  <c r="E6" i="1"/>
  <c r="L6" i="1"/>
  <c r="E7" i="1"/>
  <c r="L8" i="1"/>
  <c r="L9" i="1"/>
  <c r="L10" i="1"/>
  <c r="E11" i="1"/>
  <c r="F11" i="1"/>
  <c r="J11" i="1"/>
  <c r="L13" i="1"/>
  <c r="L12" i="1"/>
  <c r="L11" i="1"/>
  <c r="E12" i="1"/>
  <c r="J12" i="1"/>
  <c r="E13" i="1"/>
  <c r="F13" i="1"/>
  <c r="J13" i="1"/>
  <c r="L14" i="1"/>
  <c r="L16" i="1"/>
</calcChain>
</file>

<file path=xl/sharedStrings.xml><?xml version="1.0" encoding="utf-8"?>
<sst xmlns="http://schemas.openxmlformats.org/spreadsheetml/2006/main" count="75" uniqueCount="50">
  <si>
    <t>Urbano</t>
  </si>
  <si>
    <t>Media</t>
  </si>
  <si>
    <t>Errore standard</t>
  </si>
  <si>
    <t>Mediana</t>
  </si>
  <si>
    <t>Moda</t>
  </si>
  <si>
    <t>Deviazione standard</t>
  </si>
  <si>
    <t>Varianza campionaria</t>
  </si>
  <si>
    <t>Curtosi</t>
  </si>
  <si>
    <t>Asimmetria</t>
  </si>
  <si>
    <t>Intervallo</t>
  </si>
  <si>
    <t>Minimo</t>
  </si>
  <si>
    <t>Massimo</t>
  </si>
  <si>
    <t>Somma</t>
  </si>
  <si>
    <t>Conteggio</t>
  </si>
  <si>
    <t>Livello di confidenza(95.0%)</t>
  </si>
  <si>
    <t>Extraurbano</t>
  </si>
  <si>
    <t>PropMediana</t>
  </si>
  <si>
    <t>[Pb]</t>
  </si>
  <si>
    <t>Min</t>
  </si>
  <si>
    <t>Max</t>
  </si>
  <si>
    <t>n</t>
  </si>
  <si>
    <t>Varianza</t>
  </si>
  <si>
    <t>DevSt</t>
  </si>
  <si>
    <t>Q1</t>
  </si>
  <si>
    <t>Q2</t>
  </si>
  <si>
    <t>Q3</t>
  </si>
  <si>
    <t>IQR</t>
  </si>
  <si>
    <t>Classi</t>
  </si>
  <si>
    <t>Frequenza</t>
  </si>
  <si>
    <t>Frelativa</t>
  </si>
  <si>
    <t xml:space="preserve"> % cumulativa</t>
  </si>
  <si>
    <t>Altro</t>
  </si>
  <si>
    <t>Totale</t>
  </si>
  <si>
    <t>Dato</t>
  </si>
  <si>
    <t>Rango</t>
  </si>
  <si>
    <t>Percentile</t>
  </si>
  <si>
    <t>Q1=</t>
  </si>
  <si>
    <t>Q2=</t>
  </si>
  <si>
    <t>n=</t>
  </si>
  <si>
    <t>Q3=</t>
  </si>
  <si>
    <t>data-set</t>
  </si>
  <si>
    <t>Quartile</t>
  </si>
  <si>
    <t>P25=</t>
  </si>
  <si>
    <t>Posizione</t>
  </si>
  <si>
    <t>Valore</t>
  </si>
  <si>
    <t>P50=</t>
  </si>
  <si>
    <t>P75=</t>
  </si>
  <si>
    <t>Pk</t>
  </si>
  <si>
    <t>Rango percentile</t>
  </si>
  <si>
    <t>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</si>
</sst>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0.000"/>
    <numFmt numFmtId="176" formatCode="0.0"/>
  </numFmts>
  <fonts count="10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</font>
    <font>
      <i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2" fontId="3" fillId="0" borderId="0" xfId="0" applyNumberFormat="1" applyFont="1"/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Border="1" applyAlignment="1"/>
    <xf numFmtId="176" fontId="0" fillId="0" borderId="0" xfId="0" applyNumberFormat="1" applyFill="1" applyBorder="1" applyAlignment="1"/>
    <xf numFmtId="0" fontId="5" fillId="0" borderId="0" xfId="0" applyFont="1" applyFill="1" applyBorder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Fill="1"/>
    <xf numFmtId="0" fontId="2" fillId="0" borderId="0" xfId="0" applyFont="1" applyFill="1"/>
    <xf numFmtId="2" fontId="0" fillId="0" borderId="0" xfId="0" applyNumberFormat="1" applyFill="1"/>
    <xf numFmtId="2" fontId="0" fillId="0" borderId="0" xfId="0" applyNumberFormat="1" applyFill="1" applyAlignment="1">
      <alignment horizontal="righ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2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Continuous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3" fillId="0" borderId="2" xfId="0" applyFont="1" applyFill="1" applyBorder="1" applyAlignment="1"/>
    <xf numFmtId="2" fontId="0" fillId="0" borderId="2" xfId="0" applyNumberFormat="1" applyFill="1" applyBorder="1"/>
    <xf numFmtId="2" fontId="0" fillId="0" borderId="0" xfId="0" applyNumberFormat="1"/>
    <xf numFmtId="0" fontId="4" fillId="3" borderId="0" xfId="0" applyFont="1" applyFill="1" applyAlignment="1">
      <alignment horizontal="right"/>
    </xf>
    <xf numFmtId="2" fontId="0" fillId="3" borderId="0" xfId="0" applyNumberFormat="1" applyFill="1"/>
    <xf numFmtId="2" fontId="0" fillId="0" borderId="0" xfId="0" applyNumberFormat="1" applyFill="1" applyBorder="1" applyAlignment="1"/>
    <xf numFmtId="175" fontId="0" fillId="0" borderId="0" xfId="0" applyNumberFormat="1" applyFill="1" applyBorder="1" applyAlignment="1"/>
    <xf numFmtId="0" fontId="0" fillId="3" borderId="0" xfId="0" applyFill="1"/>
    <xf numFmtId="0" fontId="4" fillId="2" borderId="0" xfId="0" applyFont="1" applyFill="1"/>
    <xf numFmtId="2" fontId="4" fillId="2" borderId="0" xfId="0" applyNumberFormat="1" applyFont="1" applyFill="1"/>
    <xf numFmtId="0" fontId="0" fillId="2" borderId="0" xfId="0" applyFill="1"/>
    <xf numFmtId="0" fontId="7" fillId="2" borderId="0" xfId="0" applyFont="1" applyFill="1"/>
    <xf numFmtId="2" fontId="7" fillId="2" borderId="0" xfId="0" applyNumberFormat="1" applyFont="1" applyFill="1"/>
    <xf numFmtId="0" fontId="8" fillId="3" borderId="0" xfId="0" applyFont="1" applyFill="1"/>
    <xf numFmtId="2" fontId="8" fillId="3" borderId="0" xfId="0" applyNumberFormat="1" applyFont="1" applyFill="1"/>
    <xf numFmtId="0" fontId="5" fillId="0" borderId="1" xfId="0" applyFont="1" applyFill="1" applyBorder="1" applyAlignment="1">
      <alignment horizontal="center"/>
    </xf>
    <xf numFmtId="9" fontId="0" fillId="0" borderId="0" xfId="1" applyFont="1" applyFill="1" applyBorder="1" applyAlignment="1"/>
    <xf numFmtId="0" fontId="0" fillId="0" borderId="2" xfId="0" applyFill="1" applyBorder="1" applyAlignment="1"/>
    <xf numFmtId="175" fontId="0" fillId="0" borderId="2" xfId="0" applyNumberFormat="1" applyFill="1" applyBorder="1" applyAlignment="1"/>
    <xf numFmtId="9" fontId="0" fillId="0" borderId="2" xfId="1" applyFont="1" applyFill="1" applyBorder="1" applyAlignment="1"/>
    <xf numFmtId="175" fontId="0" fillId="0" borderId="0" xfId="0" applyNumberFormat="1"/>
    <xf numFmtId="2" fontId="0" fillId="0" borderId="2" xfId="0" applyNumberFormat="1" applyFill="1" applyBorder="1" applyAlignment="1"/>
    <xf numFmtId="0" fontId="4" fillId="2" borderId="0" xfId="0" applyFont="1" applyFill="1" applyBorder="1" applyAlignment="1"/>
    <xf numFmtId="2" fontId="4" fillId="2" borderId="0" xfId="0" applyNumberFormat="1" applyFont="1" applyFill="1" applyBorder="1" applyAlignment="1"/>
    <xf numFmtId="2" fontId="0" fillId="0" borderId="0" xfId="1" applyNumberFormat="1" applyFont="1"/>
    <xf numFmtId="2" fontId="0" fillId="0" borderId="0" xfId="0" applyNumberFormat="1" applyFill="1" applyBorder="1"/>
    <xf numFmtId="0" fontId="0" fillId="0" borderId="0" xfId="0" applyFill="1" applyBorder="1"/>
    <xf numFmtId="2" fontId="4" fillId="0" borderId="0" xfId="0" applyNumberFormat="1" applyFont="1" applyFill="1" applyBorder="1"/>
    <xf numFmtId="0" fontId="4" fillId="0" borderId="0" xfId="0" applyFont="1" applyFill="1" applyBorder="1"/>
    <xf numFmtId="2" fontId="7" fillId="0" borderId="0" xfId="0" applyNumberFormat="1" applyFont="1" applyFill="1" applyBorder="1"/>
    <xf numFmtId="2" fontId="8" fillId="0" borderId="0" xfId="0" applyNumberFormat="1" applyFont="1" applyFill="1" applyBorder="1"/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2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1" fontId="4" fillId="2" borderId="0" xfId="0" applyNumberFormat="1" applyFont="1" applyFill="1"/>
    <xf numFmtId="0" fontId="4" fillId="2" borderId="0" xfId="0" applyFont="1" applyFill="1" applyBorder="1" applyAlignment="1">
      <alignment horizontal="center"/>
    </xf>
    <xf numFmtId="2" fontId="0" fillId="0" borderId="0" xfId="1" applyNumberFormat="1" applyFont="1" applyFill="1"/>
    <xf numFmtId="2" fontId="4" fillId="0" borderId="0" xfId="0" applyNumberFormat="1" applyFont="1" applyFill="1" applyBorder="1" applyAlignment="1">
      <alignment horizontal="right"/>
    </xf>
    <xf numFmtId="2" fontId="4" fillId="0" borderId="0" xfId="0" applyNumberFormat="1" applyFont="1" applyFill="1"/>
    <xf numFmtId="2" fontId="4" fillId="0" borderId="0" xfId="0" applyNumberFormat="1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4" fillId="0" borderId="0" xfId="0" applyFont="1" applyFill="1"/>
    <xf numFmtId="9" fontId="4" fillId="0" borderId="0" xfId="1" applyFont="1" applyAlignment="1">
      <alignment horizontal="center"/>
    </xf>
    <xf numFmtId="176" fontId="9" fillId="4" borderId="0" xfId="0" applyNumberFormat="1" applyFont="1" applyFill="1" applyAlignment="1">
      <alignment horizontal="center"/>
    </xf>
    <xf numFmtId="1" fontId="0" fillId="0" borderId="0" xfId="0" applyNumberFormat="1"/>
    <xf numFmtId="0" fontId="4" fillId="2" borderId="0" xfId="0" applyFont="1" applyFill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10208816705"/>
          <c:y val="0.077550904489839"/>
          <c:w val="0.756380510440835"/>
          <c:h val="0.7102030200648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Confronto!$J$4</c:f>
              <c:strCache>
                <c:ptCount val="1"/>
                <c:pt idx="0">
                  <c:v>Frequenza</c:v>
                </c:pt>
              </c:strCache>
            </c:strRef>
          </c:tx>
          <c:spPr>
            <a:solidFill>
              <a:srgbClr val="DD080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Confronto!$I$5:$I$14</c:f>
              <c:strCache>
                <c:ptCount val="10"/>
                <c:pt idx="0">
                  <c:v>0.15</c:v>
                </c:pt>
                <c:pt idx="1">
                  <c:v>0.30</c:v>
                </c:pt>
                <c:pt idx="2">
                  <c:v>0.45</c:v>
                </c:pt>
                <c:pt idx="3">
                  <c:v>0.60</c:v>
                </c:pt>
                <c:pt idx="4">
                  <c:v>0.75</c:v>
                </c:pt>
                <c:pt idx="5">
                  <c:v>0.90</c:v>
                </c:pt>
                <c:pt idx="6">
                  <c:v>1.05</c:v>
                </c:pt>
                <c:pt idx="7">
                  <c:v>1.20</c:v>
                </c:pt>
                <c:pt idx="8">
                  <c:v>1.35</c:v>
                </c:pt>
                <c:pt idx="9">
                  <c:v>Altro</c:v>
                </c:pt>
              </c:strCache>
            </c:strRef>
          </c:cat>
          <c:val>
            <c:numRef>
              <c:f>Confronto!$J$5:$J$14</c:f>
              <c:numCache>
                <c:formatCode>General</c:formatCode>
                <c:ptCount val="10"/>
                <c:pt idx="0">
                  <c:v>1.0</c:v>
                </c:pt>
                <c:pt idx="1">
                  <c:v>1.0</c:v>
                </c:pt>
                <c:pt idx="2">
                  <c:v>5.0</c:v>
                </c:pt>
                <c:pt idx="3">
                  <c:v>5.0</c:v>
                </c:pt>
                <c:pt idx="4">
                  <c:v>13.0</c:v>
                </c:pt>
                <c:pt idx="5">
                  <c:v>9.0</c:v>
                </c:pt>
                <c:pt idx="6">
                  <c:v>3.0</c:v>
                </c:pt>
                <c:pt idx="7">
                  <c:v>2.0</c:v>
                </c:pt>
                <c:pt idx="8">
                  <c:v>1.0</c:v>
                </c:pt>
                <c:pt idx="9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2116865304"/>
        <c:axId val="-2136639160"/>
      </c:barChart>
      <c:lineChart>
        <c:grouping val="standard"/>
        <c:varyColors val="0"/>
        <c:ser>
          <c:idx val="1"/>
          <c:order val="1"/>
          <c:tx>
            <c:strRef>
              <c:f>Confronto!$L$4</c:f>
              <c:strCache>
                <c:ptCount val="1"/>
                <c:pt idx="0">
                  <c:v> % cumulativa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0000D4"/>
              </a:solidFill>
              <a:ln>
                <a:solidFill>
                  <a:srgbClr val="0000D4"/>
                </a:solidFill>
                <a:prstDash val="solid"/>
              </a:ln>
            </c:spPr>
          </c:marker>
          <c:val>
            <c:numRef>
              <c:f>Confronto!$L$5:$L$14</c:f>
              <c:numCache>
                <c:formatCode>0%</c:formatCode>
                <c:ptCount val="10"/>
                <c:pt idx="0">
                  <c:v>0.025</c:v>
                </c:pt>
                <c:pt idx="1">
                  <c:v>0.05</c:v>
                </c:pt>
                <c:pt idx="2">
                  <c:v>0.175</c:v>
                </c:pt>
                <c:pt idx="3">
                  <c:v>0.3</c:v>
                </c:pt>
                <c:pt idx="4">
                  <c:v>0.625</c:v>
                </c:pt>
                <c:pt idx="5">
                  <c:v>0.85</c:v>
                </c:pt>
                <c:pt idx="6">
                  <c:v>0.925</c:v>
                </c:pt>
                <c:pt idx="7">
                  <c:v>0.975</c:v>
                </c:pt>
                <c:pt idx="8">
                  <c:v>1.0</c:v>
                </c:pt>
                <c:pt idx="9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6631720"/>
        <c:axId val="-2136628584"/>
      </c:lineChart>
      <c:catAx>
        <c:axId val="2116865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it-IT"/>
                  <a:t>Concentrazione Pb</a:t>
                </a:r>
              </a:p>
            </c:rich>
          </c:tx>
          <c:layout>
            <c:manualLayout>
              <c:xMode val="edge"/>
              <c:yMode val="edge"/>
              <c:x val="0.396751740139211"/>
              <c:y val="0.881631335252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-21366391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-2136639160"/>
        <c:scaling>
          <c:orientation val="minMax"/>
          <c:max val="16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it-IT"/>
                  <a:t>Bambini</a:t>
                </a:r>
              </a:p>
            </c:rich>
          </c:tx>
          <c:layout>
            <c:manualLayout>
              <c:xMode val="edge"/>
              <c:yMode val="edge"/>
              <c:x val="0.037122969837587"/>
              <c:y val="0.342856630376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2116865304"/>
        <c:crosses val="autoZero"/>
        <c:crossBetween val="between"/>
        <c:majorUnit val="4.0"/>
      </c:valAx>
      <c:catAx>
        <c:axId val="-2136631720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6628584"/>
        <c:crosses val="autoZero"/>
        <c:auto val="1"/>
        <c:lblAlgn val="ctr"/>
        <c:lblOffset val="100"/>
        <c:noMultiLvlLbl val="0"/>
      </c:catAx>
      <c:valAx>
        <c:axId val="-2136628584"/>
        <c:scaling>
          <c:orientation val="minMax"/>
          <c:max val="1.0"/>
        </c:scaling>
        <c:delete val="0"/>
        <c:axPos val="r"/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-2136631720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8654292343387"/>
          <c:y val="0.0408162655209679"/>
          <c:w val="0.243619489559165"/>
          <c:h val="0.1183671700108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Relationship Id="rId3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101600</xdr:rowOff>
    </xdr:from>
    <xdr:to>
      <xdr:col>10</xdr:col>
      <xdr:colOff>952500</xdr:colOff>
      <xdr:row>2</xdr:row>
      <xdr:rowOff>38100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88900" y="101600"/>
          <a:ext cx="8318500" cy="241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CF305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Valori della [Pb] in mmol/24h misurata nelle urine di 40 bambini di età compresa fra 1 e 5 anni.</a:t>
          </a:r>
        </a:p>
      </xdr:txBody>
    </xdr:sp>
    <xdr:clientData/>
  </xdr:twoCellAnchor>
  <xdr:twoCellAnchor editAs="oneCell">
    <xdr:from>
      <xdr:col>14</xdr:col>
      <xdr:colOff>660400</xdr:colOff>
      <xdr:row>21</xdr:row>
      <xdr:rowOff>101600</xdr:rowOff>
    </xdr:from>
    <xdr:to>
      <xdr:col>23</xdr:col>
      <xdr:colOff>571500</xdr:colOff>
      <xdr:row>36</xdr:row>
      <xdr:rowOff>88900</xdr:rowOff>
    </xdr:to>
    <xdr:pic>
      <xdr:nvPicPr>
        <xdr:cNvPr id="409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18900" y="3327400"/>
          <a:ext cx="5969000" cy="227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0</xdr:row>
      <xdr:rowOff>114300</xdr:rowOff>
    </xdr:from>
    <xdr:to>
      <xdr:col>23</xdr:col>
      <xdr:colOff>558800</xdr:colOff>
      <xdr:row>21</xdr:row>
      <xdr:rowOff>76200</xdr:rowOff>
    </xdr:to>
    <xdr:pic>
      <xdr:nvPicPr>
        <xdr:cNvPr id="410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1600" y="114300"/>
          <a:ext cx="5943600" cy="318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228600</xdr:colOff>
      <xdr:row>16</xdr:row>
      <xdr:rowOff>25400</xdr:rowOff>
    </xdr:from>
    <xdr:to>
      <xdr:col>13</xdr:col>
      <xdr:colOff>241300</xdr:colOff>
      <xdr:row>36</xdr:row>
      <xdr:rowOff>88900</xdr:rowOff>
    </xdr:to>
    <xdr:graphicFrame macro="">
      <xdr:nvGraphicFramePr>
        <xdr:cNvPr id="4104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1384300</xdr:colOff>
          <xdr:row>18</xdr:row>
          <xdr:rowOff>12700</xdr:rowOff>
        </xdr:from>
        <xdr:to>
          <xdr:col>3</xdr:col>
          <xdr:colOff>381000</xdr:colOff>
          <xdr:row>23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127000</xdr:colOff>
      <xdr:row>18</xdr:row>
      <xdr:rowOff>101600</xdr:rowOff>
    </xdr:from>
    <xdr:to>
      <xdr:col>2</xdr:col>
      <xdr:colOff>1358900</xdr:colOff>
      <xdr:row>23</xdr:row>
      <xdr:rowOff>12700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127000" y="2857500"/>
          <a:ext cx="2171700" cy="673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600"/>
            </a:lnSpc>
            <a:defRPr sz="1000"/>
          </a:pPr>
          <a:r>
            <a:rPr lang="it-IT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Percentile K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</a:p>
        <a:p>
          <a:pPr algn="l" rtl="0">
            <a:lnSpc>
              <a:spcPts val="1600"/>
            </a:lnSpc>
            <a:defRPr sz="1000"/>
          </a:pP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Valore in posizione </a:t>
          </a:r>
        </a:p>
      </xdr:txBody>
    </xdr:sp>
    <xdr:clientData/>
  </xdr:twoCellAnchor>
  <xdr:twoCellAnchor>
    <xdr:from>
      <xdr:col>0</xdr:col>
      <xdr:colOff>139700</xdr:colOff>
      <xdr:row>22</xdr:row>
      <xdr:rowOff>76200</xdr:rowOff>
    </xdr:from>
    <xdr:to>
      <xdr:col>9</xdr:col>
      <xdr:colOff>457200</xdr:colOff>
      <xdr:row>27</xdr:row>
      <xdr:rowOff>101600</xdr:rowOff>
    </xdr:to>
    <xdr:grpSp>
      <xdr:nvGrpSpPr>
        <xdr:cNvPr id="1039" name="Group 15"/>
        <xdr:cNvGrpSpPr>
          <a:grpSpLocks/>
        </xdr:cNvGrpSpPr>
      </xdr:nvGrpSpPr>
      <xdr:grpSpPr bwMode="auto">
        <a:xfrm>
          <a:off x="139700" y="3441700"/>
          <a:ext cx="7708900" cy="787400"/>
          <a:chOff x="14" y="382"/>
          <a:chExt cx="739" cy="88"/>
        </a:xfrm>
      </xdr:grpSpPr>
      <xdr:grpSp>
        <xdr:nvGrpSpPr>
          <xdr:cNvPr id="1037" name="Group 13"/>
          <xdr:cNvGrpSpPr>
            <a:grpSpLocks/>
          </xdr:cNvGrpSpPr>
        </xdr:nvGrpSpPr>
        <xdr:grpSpPr bwMode="auto">
          <a:xfrm>
            <a:off x="14" y="390"/>
            <a:ext cx="676" cy="73"/>
            <a:chOff x="14" y="390"/>
            <a:chExt cx="638" cy="73"/>
          </a:xfrm>
        </xdr:grpSpPr>
        <xdr:grpSp>
          <xdr:nvGrpSpPr>
            <xdr:cNvPr id="1036" name="Group 12"/>
            <xdr:cNvGrpSpPr>
              <a:grpSpLocks/>
            </xdr:cNvGrpSpPr>
          </xdr:nvGrpSpPr>
          <xdr:grpSpPr bwMode="auto">
            <a:xfrm>
              <a:off x="285" y="390"/>
              <a:ext cx="367" cy="73"/>
              <a:chOff x="395" y="411"/>
              <a:chExt cx="367" cy="73"/>
            </a:xfrm>
          </xdr:grpSpPr>
          <xdr:sp macro="" textlink="">
            <xdr:nvSpPr>
              <xdr:cNvPr id="1034" name="Text Box 10"/>
              <xdr:cNvSpPr txBox="1">
                <a:spLocks noChangeArrowheads="1"/>
              </xdr:cNvSpPr>
            </xdr:nvSpPr>
            <xdr:spPr bwMode="auto">
              <a:xfrm>
                <a:off x="395" y="411"/>
                <a:ext cx="367" cy="73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27432" bIns="0" anchor="t" upright="1"/>
              <a:lstStyle/>
              <a:p>
                <a:pPr algn="ctr" rtl="0">
                  <a:defRPr sz="1000"/>
                </a:pPr>
                <a:r>
                  <a:rPr lang="it-IT" sz="1600" b="1" i="1" u="none" strike="noStrike" baseline="-25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numero di valori che precedono Xi</a:t>
                </a:r>
              </a:p>
              <a:p>
                <a:pPr algn="ctr" rtl="0">
                  <a:defRPr sz="1000"/>
                </a:pPr>
                <a:r>
                  <a:rPr lang="it-IT" sz="1600" b="1" i="1" u="none" strike="noStrike" baseline="-25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numero totale di valori nel data-set n</a:t>
                </a:r>
                <a:endParaRPr lang="it-IT" sz="14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  <a:p>
                <a:pPr algn="ctr" rtl="0">
                  <a:defRPr sz="1000"/>
                </a:pPr>
                <a:endParaRPr lang="it-IT" sz="14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</xdr:txBody>
          </xdr:sp>
          <xdr:sp macro="" textlink="">
            <xdr:nvSpPr>
              <xdr:cNvPr id="1035" name="Line 11"/>
              <xdr:cNvSpPr>
                <a:spLocks noChangeShapeType="1"/>
              </xdr:cNvSpPr>
            </xdr:nvSpPr>
            <xdr:spPr bwMode="auto">
              <a:xfrm>
                <a:off x="439" y="449"/>
                <a:ext cx="273" cy="0"/>
              </a:xfrm>
              <a:prstGeom prst="line">
                <a:avLst/>
              </a:prstGeom>
              <a:noFill/>
              <a:ln w="190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  <xdr:txBody>
              <a:bodyPr rtlCol="0"/>
              <a:lstStyle/>
              <a:p>
                <a:pPr algn="ctr"/>
                <a:endParaRPr lang="it-IT"/>
              </a:p>
            </xdr:txBody>
          </xdr:sp>
        </xdr:grpSp>
        <xdr:sp macro="" textlink="">
          <xdr:nvSpPr>
            <xdr:cNvPr id="1028" name="Text Box 4"/>
            <xdr:cNvSpPr txBox="1">
              <a:spLocks noChangeArrowheads="1"/>
            </xdr:cNvSpPr>
          </xdr:nvSpPr>
          <xdr:spPr bwMode="auto">
            <a:xfrm>
              <a:off x="14" y="412"/>
              <a:ext cx="309" cy="41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it-IT" sz="1400" b="1" i="1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rPr>
                <a:t>Rango percentile di x</a:t>
              </a:r>
              <a:r>
                <a:rPr lang="it-IT" sz="1400" b="1" i="1" u="none" strike="noStrike" baseline="-25000">
                  <a:solidFill>
                    <a:srgbClr val="000000"/>
                  </a:solidFill>
                  <a:latin typeface="Arial"/>
                  <a:ea typeface="Arial"/>
                  <a:cs typeface="Arial"/>
                </a:rPr>
                <a:t>i </a:t>
              </a:r>
              <a:r>
                <a:rPr lang="it-IT" sz="1400" b="1" i="1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rPr>
                <a:t>=</a:t>
              </a:r>
              <a:endParaRPr lang="it-IT" sz="1400" b="1" i="1" u="none" strike="noStrike" baseline="-25000">
                <a:solidFill>
                  <a:srgbClr val="000000"/>
                </a:solidFill>
                <a:latin typeface="Arial"/>
                <a:ea typeface="Arial"/>
                <a:cs typeface="Arial"/>
              </a:endParaRPr>
            </a:p>
            <a:p>
              <a:pPr algn="ctr" rtl="0">
                <a:defRPr sz="1000"/>
              </a:pPr>
              <a:endParaRPr lang="it-IT" sz="1400" b="1" i="1" u="none" strike="noStrike" baseline="-25000">
                <a:solidFill>
                  <a:srgbClr val="000000"/>
                </a:solidFill>
                <a:latin typeface="Arial"/>
                <a:ea typeface="Arial"/>
                <a:cs typeface="Arial"/>
              </a:endParaRPr>
            </a:p>
          </xdr:txBody>
        </xdr:sp>
      </xdr:grp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656" y="382"/>
            <a:ext cx="97" cy="8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22860" anchor="ctr" upright="1"/>
          <a:lstStyle/>
          <a:p>
            <a:pPr algn="ctr" rtl="0">
              <a:defRPr sz="1000"/>
            </a:pPr>
            <a:r>
              <a:rPr lang="it-IT"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x100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 enableFormatConditionsCalculation="0"/>
  <dimension ref="A3:M44"/>
  <sheetViews>
    <sheetView topLeftCell="D1" workbookViewId="0">
      <selection activeCell="G48" sqref="G48"/>
    </sheetView>
  </sheetViews>
  <sheetFormatPr baseColWidth="10" defaultColWidth="8.83203125" defaultRowHeight="12" x14ac:dyDescent="0"/>
  <cols>
    <col min="2" max="2" width="4.5" customWidth="1"/>
    <col min="3" max="3" width="8.83203125" bestFit="1" customWidth="1"/>
    <col min="4" max="4" width="8.5" bestFit="1" customWidth="1"/>
    <col min="5" max="5" width="10.33203125" bestFit="1" customWidth="1"/>
    <col min="6" max="6" width="7.5" bestFit="1" customWidth="1"/>
    <col min="7" max="7" width="13.5" bestFit="1" customWidth="1"/>
    <col min="9" max="9" width="13.5" bestFit="1" customWidth="1"/>
    <col min="10" max="11" width="13.5" customWidth="1"/>
    <col min="12" max="12" width="13.5" bestFit="1" customWidth="1"/>
  </cols>
  <sheetData>
    <row r="3" spans="1:13" ht="13" thickBot="1"/>
    <row r="4" spans="1:13">
      <c r="A4" s="9" t="s">
        <v>17</v>
      </c>
      <c r="B4" s="9"/>
      <c r="C4" s="35" t="s">
        <v>33</v>
      </c>
      <c r="D4" s="35" t="s">
        <v>17</v>
      </c>
      <c r="I4" s="35" t="s">
        <v>27</v>
      </c>
      <c r="J4" s="35" t="s">
        <v>28</v>
      </c>
      <c r="K4" s="35" t="s">
        <v>29</v>
      </c>
      <c r="L4" s="35" t="s">
        <v>30</v>
      </c>
    </row>
    <row r="5" spans="1:13">
      <c r="A5" s="22">
        <v>0.1</v>
      </c>
      <c r="B5" s="22"/>
      <c r="C5" s="6">
        <v>1</v>
      </c>
      <c r="D5" s="25">
        <v>0.1</v>
      </c>
      <c r="E5" s="44"/>
      <c r="F5" s="23" t="s">
        <v>18</v>
      </c>
      <c r="G5" s="24">
        <f>MIN(A5:A44)</f>
        <v>0.1</v>
      </c>
      <c r="I5" s="25">
        <v>0.15</v>
      </c>
      <c r="J5" s="6">
        <v>1</v>
      </c>
      <c r="K5" s="26">
        <f t="shared" ref="K5:K14" si="0">J5/J$15</f>
        <v>2.5000000000000001E-2</v>
      </c>
      <c r="L5" s="36">
        <f>SUM(K$4:K5)</f>
        <v>2.5000000000000001E-2</v>
      </c>
      <c r="M5" s="45"/>
    </row>
    <row r="6" spans="1:13">
      <c r="A6" s="22">
        <v>0.3</v>
      </c>
      <c r="B6" s="22"/>
      <c r="C6" s="6">
        <v>2</v>
      </c>
      <c r="D6" s="25">
        <v>0.3</v>
      </c>
      <c r="E6" s="44"/>
      <c r="F6" s="23" t="s">
        <v>19</v>
      </c>
      <c r="G6" s="24">
        <f>MAX(A5:A44)</f>
        <v>1.24</v>
      </c>
      <c r="I6" s="25">
        <v>0.3</v>
      </c>
      <c r="J6" s="6">
        <v>1</v>
      </c>
      <c r="K6" s="26">
        <f t="shared" si="0"/>
        <v>2.5000000000000001E-2</v>
      </c>
      <c r="L6" s="36">
        <f>SUM(K$4:K6)</f>
        <v>0.05</v>
      </c>
      <c r="M6" s="45"/>
    </row>
    <row r="7" spans="1:13">
      <c r="A7" s="22">
        <v>0.34</v>
      </c>
      <c r="B7" s="22"/>
      <c r="C7" s="6">
        <v>3</v>
      </c>
      <c r="D7" s="25">
        <v>0.34</v>
      </c>
      <c r="E7" s="44"/>
      <c r="F7" s="23" t="s">
        <v>20</v>
      </c>
      <c r="G7" s="27">
        <f>COUNT(A5:A44)</f>
        <v>40</v>
      </c>
      <c r="I7" s="25">
        <v>0.45</v>
      </c>
      <c r="J7" s="6">
        <v>5</v>
      </c>
      <c r="K7" s="26">
        <f t="shared" si="0"/>
        <v>0.125</v>
      </c>
      <c r="L7" s="36">
        <f>SUM(K$4:K7)</f>
        <v>0.17499999999999999</v>
      </c>
      <c r="M7" s="46"/>
    </row>
    <row r="8" spans="1:13">
      <c r="A8" s="22">
        <v>0.36</v>
      </c>
      <c r="B8" s="22"/>
      <c r="C8" s="6">
        <v>4</v>
      </c>
      <c r="D8" s="25">
        <v>0.36</v>
      </c>
      <c r="E8" s="44"/>
      <c r="I8" s="25">
        <v>0.6</v>
      </c>
      <c r="J8" s="6">
        <v>5</v>
      </c>
      <c r="K8" s="26">
        <f t="shared" si="0"/>
        <v>0.125</v>
      </c>
      <c r="L8" s="36">
        <f>SUM(K$4:K8)</f>
        <v>0.3</v>
      </c>
      <c r="M8" s="46"/>
    </row>
    <row r="9" spans="1:13">
      <c r="A9" s="22">
        <v>0.42</v>
      </c>
      <c r="B9" s="22"/>
      <c r="C9" s="6">
        <v>5</v>
      </c>
      <c r="D9" s="25">
        <v>0.42</v>
      </c>
      <c r="E9" s="44"/>
      <c r="F9" s="28" t="s">
        <v>1</v>
      </c>
      <c r="G9" s="29">
        <f>AVERAGE(A4:A44)</f>
        <v>0.6964999999999999</v>
      </c>
      <c r="I9" s="25">
        <v>0.75</v>
      </c>
      <c r="J9" s="6">
        <v>13</v>
      </c>
      <c r="K9" s="26">
        <f t="shared" si="0"/>
        <v>0.32500000000000001</v>
      </c>
      <c r="L9" s="36">
        <f>SUM(K$4:K9)</f>
        <v>0.625</v>
      </c>
      <c r="M9" s="47"/>
    </row>
    <row r="10" spans="1:13">
      <c r="A10" s="22">
        <v>0.42</v>
      </c>
      <c r="B10" s="22"/>
      <c r="C10" s="6">
        <v>6</v>
      </c>
      <c r="D10" s="25">
        <v>0.42</v>
      </c>
      <c r="E10" s="59"/>
      <c r="F10" s="28" t="s">
        <v>3</v>
      </c>
      <c r="G10" s="28">
        <f>MEDIAN(A4:A44)</f>
        <v>0.71</v>
      </c>
      <c r="I10" s="25">
        <v>0.9</v>
      </c>
      <c r="J10" s="6">
        <v>9</v>
      </c>
      <c r="K10" s="26">
        <f t="shared" si="0"/>
        <v>0.22500000000000001</v>
      </c>
      <c r="L10" s="36">
        <f>SUM(K$4:K10)</f>
        <v>0.85</v>
      </c>
      <c r="M10" s="48"/>
    </row>
    <row r="11" spans="1:13">
      <c r="A11" s="22">
        <v>0.45</v>
      </c>
      <c r="B11" s="22"/>
      <c r="C11" s="6">
        <v>7</v>
      </c>
      <c r="D11" s="25">
        <v>0.45</v>
      </c>
      <c r="E11" s="59"/>
      <c r="F11" s="28" t="s">
        <v>4</v>
      </c>
      <c r="G11" s="28">
        <f>MODE(A4:A44)</f>
        <v>0.42</v>
      </c>
      <c r="I11" s="25">
        <v>1.05</v>
      </c>
      <c r="J11" s="6">
        <v>3</v>
      </c>
      <c r="K11" s="26">
        <f t="shared" si="0"/>
        <v>7.4999999999999997E-2</v>
      </c>
      <c r="L11" s="36">
        <f>SUM(K$4:K11)</f>
        <v>0.92499999999999993</v>
      </c>
      <c r="M11" s="48"/>
    </row>
    <row r="12" spans="1:13">
      <c r="A12" s="22">
        <v>0.48</v>
      </c>
      <c r="B12" s="22"/>
      <c r="C12" s="6">
        <v>8</v>
      </c>
      <c r="D12" s="25">
        <v>0.48</v>
      </c>
      <c r="E12" s="59"/>
      <c r="F12" s="30"/>
      <c r="G12" s="30"/>
      <c r="I12" s="25">
        <v>1.2</v>
      </c>
      <c r="J12" s="6">
        <v>2</v>
      </c>
      <c r="K12" s="26">
        <f t="shared" si="0"/>
        <v>0.05</v>
      </c>
      <c r="L12" s="36">
        <f>SUM(K$4:K12)</f>
        <v>0.97499999999999998</v>
      </c>
      <c r="M12" s="46"/>
    </row>
    <row r="13" spans="1:13">
      <c r="A13" s="22">
        <v>0.5</v>
      </c>
      <c r="B13" s="22"/>
      <c r="C13" s="6">
        <v>9</v>
      </c>
      <c r="D13" s="25">
        <v>0.5</v>
      </c>
      <c r="E13" s="10"/>
      <c r="F13" s="31" t="s">
        <v>21</v>
      </c>
      <c r="G13" s="32">
        <f>VAR(A4:A44)</f>
        <v>5.8100256410256637E-2</v>
      </c>
      <c r="I13" s="25">
        <v>1.35</v>
      </c>
      <c r="J13" s="6">
        <v>1</v>
      </c>
      <c r="K13" s="26">
        <f t="shared" si="0"/>
        <v>2.5000000000000001E-2</v>
      </c>
      <c r="L13" s="36">
        <f>SUM(K$4:K13)</f>
        <v>1</v>
      </c>
      <c r="M13" s="49"/>
    </row>
    <row r="14" spans="1:13" ht="13" thickBot="1">
      <c r="A14" s="22">
        <v>0.52</v>
      </c>
      <c r="B14" s="22"/>
      <c r="C14" s="42">
        <v>10</v>
      </c>
      <c r="D14" s="43">
        <v>0.52</v>
      </c>
      <c r="E14" s="60"/>
      <c r="F14" s="31" t="s">
        <v>22</v>
      </c>
      <c r="G14" s="32">
        <f>STDEV(A4:A44)</f>
        <v>0.24103994774778856</v>
      </c>
      <c r="I14" s="37" t="s">
        <v>31</v>
      </c>
      <c r="J14" s="37">
        <v>0</v>
      </c>
      <c r="K14" s="38">
        <f t="shared" si="0"/>
        <v>0</v>
      </c>
      <c r="L14" s="39">
        <f>SUM(K$4:K14)</f>
        <v>1</v>
      </c>
      <c r="M14" s="49"/>
    </row>
    <row r="15" spans="1:13">
      <c r="A15" s="22">
        <v>0.55000000000000004</v>
      </c>
      <c r="B15" s="22"/>
      <c r="C15" s="42">
        <v>11</v>
      </c>
      <c r="D15" s="43">
        <v>0.55000000000000004</v>
      </c>
      <c r="E15" s="62"/>
      <c r="I15" t="s">
        <v>32</v>
      </c>
      <c r="J15">
        <f>SUM(J5:J14)</f>
        <v>40</v>
      </c>
      <c r="K15" s="40">
        <f>SUM(K5:K14)</f>
        <v>1</v>
      </c>
      <c r="M15" s="46"/>
    </row>
    <row r="16" spans="1:13">
      <c r="A16" s="22">
        <v>0.57999999999999996</v>
      </c>
      <c r="B16" s="22"/>
      <c r="C16" s="6">
        <v>12</v>
      </c>
      <c r="D16" s="25">
        <v>0.57999999999999996</v>
      </c>
      <c r="E16" s="10"/>
      <c r="L16" s="46"/>
      <c r="M16" s="46"/>
    </row>
    <row r="17" spans="1:13">
      <c r="A17" s="22">
        <v>0.62</v>
      </c>
      <c r="B17" s="22"/>
      <c r="C17" s="6">
        <v>13</v>
      </c>
      <c r="D17" s="25">
        <v>0.62</v>
      </c>
      <c r="E17" s="10"/>
      <c r="F17" s="33" t="s">
        <v>23</v>
      </c>
      <c r="G17" s="34">
        <f>QUARTILE(A4:A44,1)</f>
        <v>0.54249999999999998</v>
      </c>
      <c r="L17" s="50"/>
      <c r="M17" s="50"/>
    </row>
    <row r="18" spans="1:13">
      <c r="A18" s="22">
        <v>0.63</v>
      </c>
      <c r="B18" s="22"/>
      <c r="C18" s="6">
        <v>14</v>
      </c>
      <c r="D18" s="25">
        <v>0.63</v>
      </c>
      <c r="E18" s="10"/>
      <c r="F18" s="33" t="s">
        <v>24</v>
      </c>
      <c r="G18" s="34">
        <f>QUARTILE(A4:A44,2)</f>
        <v>0.71</v>
      </c>
      <c r="L18" s="50"/>
      <c r="M18" s="50"/>
    </row>
    <row r="19" spans="1:13">
      <c r="A19" s="22">
        <v>0.64</v>
      </c>
      <c r="B19" s="22"/>
      <c r="C19" s="6">
        <v>15</v>
      </c>
      <c r="D19" s="25">
        <v>0.64</v>
      </c>
      <c r="E19" s="10"/>
      <c r="F19" s="33" t="s">
        <v>25</v>
      </c>
      <c r="G19" s="34">
        <f>QUARTILE(A4:A44,3)</f>
        <v>0.83499999999999996</v>
      </c>
      <c r="L19" s="50"/>
      <c r="M19" s="50"/>
    </row>
    <row r="20" spans="1:13">
      <c r="A20" s="22">
        <v>0.65</v>
      </c>
      <c r="B20" s="22"/>
      <c r="C20" s="6">
        <v>16</v>
      </c>
      <c r="D20" s="25">
        <v>0.65</v>
      </c>
      <c r="E20" s="10"/>
      <c r="F20" s="33" t="s">
        <v>26</v>
      </c>
      <c r="G20" s="34">
        <f>G19-G17</f>
        <v>0.29249999999999998</v>
      </c>
      <c r="L20" s="50"/>
      <c r="M20" s="50"/>
    </row>
    <row r="21" spans="1:13">
      <c r="A21" s="22">
        <v>0.65</v>
      </c>
      <c r="B21" s="22"/>
      <c r="C21" s="6">
        <v>17</v>
      </c>
      <c r="D21" s="25">
        <v>0.65</v>
      </c>
      <c r="E21" s="10"/>
      <c r="F21" s="25"/>
      <c r="G21" s="10"/>
      <c r="L21" s="10"/>
      <c r="M21" s="10"/>
    </row>
    <row r="22" spans="1:13">
      <c r="A22" s="22">
        <v>0.66</v>
      </c>
      <c r="B22" s="22"/>
      <c r="C22" s="6">
        <v>18</v>
      </c>
      <c r="D22" s="25">
        <v>0.66</v>
      </c>
      <c r="E22" s="10"/>
      <c r="F22" s="25"/>
      <c r="G22" s="10"/>
      <c r="L22" s="10"/>
      <c r="M22" s="10"/>
    </row>
    <row r="23" spans="1:13">
      <c r="A23" s="22">
        <v>0.69</v>
      </c>
      <c r="B23" s="22"/>
      <c r="C23" s="6">
        <v>19</v>
      </c>
      <c r="D23" s="25">
        <v>0.69</v>
      </c>
      <c r="E23" s="10"/>
      <c r="F23" s="25"/>
      <c r="G23" s="10"/>
    </row>
    <row r="24" spans="1:13">
      <c r="A24" s="22">
        <v>0.7</v>
      </c>
      <c r="B24" s="22"/>
      <c r="C24" s="42">
        <v>20</v>
      </c>
      <c r="D24" s="43">
        <v>0.7</v>
      </c>
      <c r="E24" s="60"/>
      <c r="F24" s="61"/>
      <c r="G24" s="10"/>
    </row>
    <row r="25" spans="1:13">
      <c r="A25" s="22">
        <v>0.72</v>
      </c>
      <c r="B25" s="22"/>
      <c r="C25" s="42">
        <v>21</v>
      </c>
      <c r="D25" s="43">
        <v>0.72</v>
      </c>
      <c r="E25" s="62"/>
      <c r="F25" s="10"/>
      <c r="G25" s="10"/>
    </row>
    <row r="26" spans="1:13">
      <c r="A26" s="22">
        <v>0.73</v>
      </c>
      <c r="B26" s="22"/>
      <c r="C26" s="6">
        <v>22</v>
      </c>
      <c r="D26" s="25">
        <v>0.73</v>
      </c>
      <c r="E26" s="10"/>
      <c r="F26" s="25"/>
      <c r="G26" s="10"/>
    </row>
    <row r="27" spans="1:13">
      <c r="A27" s="22">
        <v>0.74</v>
      </c>
      <c r="B27" s="22"/>
      <c r="C27" s="6">
        <v>23</v>
      </c>
      <c r="D27" s="25">
        <v>0.74</v>
      </c>
      <c r="E27" s="10"/>
      <c r="F27" s="25"/>
      <c r="G27" s="10"/>
    </row>
    <row r="28" spans="1:13">
      <c r="A28" s="22">
        <v>0.74</v>
      </c>
      <c r="B28" s="22"/>
      <c r="C28" s="6">
        <v>24</v>
      </c>
      <c r="D28" s="25">
        <v>0.74</v>
      </c>
      <c r="E28" s="10"/>
      <c r="F28" s="25"/>
      <c r="G28" s="10"/>
    </row>
    <row r="29" spans="1:13">
      <c r="A29" s="22">
        <v>0.75</v>
      </c>
      <c r="B29" s="22"/>
      <c r="C29" s="6">
        <v>25</v>
      </c>
      <c r="D29" s="25">
        <v>0.75</v>
      </c>
      <c r="E29" s="10"/>
      <c r="F29" s="25"/>
      <c r="G29" s="10"/>
    </row>
    <row r="30" spans="1:13">
      <c r="A30" s="22">
        <v>0.76</v>
      </c>
      <c r="B30" s="22"/>
      <c r="C30" s="6">
        <v>26</v>
      </c>
      <c r="D30" s="25">
        <v>0.76</v>
      </c>
      <c r="E30" s="10"/>
      <c r="F30" s="25"/>
      <c r="G30" s="10"/>
    </row>
    <row r="31" spans="1:13">
      <c r="A31" s="22">
        <v>0.77</v>
      </c>
      <c r="B31" s="22"/>
      <c r="C31" s="6">
        <v>27</v>
      </c>
      <c r="D31" s="25">
        <v>0.77</v>
      </c>
      <c r="E31" s="10"/>
      <c r="F31" s="6"/>
      <c r="G31" s="10"/>
    </row>
    <row r="32" spans="1:13">
      <c r="A32" s="22">
        <v>0.78</v>
      </c>
      <c r="B32" s="22"/>
      <c r="C32" s="6">
        <v>28</v>
      </c>
      <c r="D32" s="25">
        <v>0.78</v>
      </c>
      <c r="E32" s="10"/>
      <c r="F32" s="26"/>
      <c r="G32" s="10"/>
    </row>
    <row r="33" spans="1:7">
      <c r="A33" s="22">
        <v>0.81</v>
      </c>
      <c r="B33" s="22"/>
      <c r="C33" s="6">
        <v>29</v>
      </c>
      <c r="D33" s="25">
        <v>0.81</v>
      </c>
      <c r="E33" s="10"/>
      <c r="F33" s="46"/>
      <c r="G33" s="10"/>
    </row>
    <row r="34" spans="1:7">
      <c r="A34" s="22">
        <v>0.83</v>
      </c>
      <c r="B34" s="22"/>
      <c r="C34" s="42">
        <v>30</v>
      </c>
      <c r="D34" s="43">
        <v>0.83</v>
      </c>
      <c r="E34" s="60"/>
      <c r="F34" s="61"/>
      <c r="G34" s="10"/>
    </row>
    <row r="35" spans="1:7">
      <c r="A35" s="22">
        <v>0.85</v>
      </c>
      <c r="B35" s="22"/>
      <c r="C35" s="42">
        <v>31</v>
      </c>
      <c r="D35" s="43">
        <v>0.85</v>
      </c>
      <c r="E35" s="62"/>
      <c r="F35" s="10"/>
      <c r="G35" s="10"/>
    </row>
    <row r="36" spans="1:7">
      <c r="A36" s="22">
        <v>0.86</v>
      </c>
      <c r="B36" s="22"/>
      <c r="C36" s="6">
        <v>32</v>
      </c>
      <c r="D36" s="25">
        <v>0.86</v>
      </c>
      <c r="E36" s="10"/>
      <c r="F36" s="10"/>
      <c r="G36" s="10"/>
    </row>
    <row r="37" spans="1:7">
      <c r="A37" s="22">
        <v>0.88</v>
      </c>
      <c r="B37" s="22"/>
      <c r="C37" s="6">
        <v>33</v>
      </c>
      <c r="D37" s="25">
        <v>0.88</v>
      </c>
      <c r="E37" s="10"/>
      <c r="F37" s="10"/>
      <c r="G37" s="10"/>
    </row>
    <row r="38" spans="1:7">
      <c r="A38" s="22">
        <v>0.9</v>
      </c>
      <c r="B38" s="22"/>
      <c r="C38" s="6">
        <v>34</v>
      </c>
      <c r="D38" s="25">
        <v>0.9</v>
      </c>
      <c r="E38" s="10"/>
      <c r="F38" s="10"/>
      <c r="G38" s="10"/>
    </row>
    <row r="39" spans="1:7">
      <c r="A39" s="22">
        <v>0.94</v>
      </c>
      <c r="B39" s="22"/>
      <c r="C39" s="6">
        <v>35</v>
      </c>
      <c r="D39" s="25">
        <v>0.94</v>
      </c>
      <c r="E39" s="10"/>
      <c r="F39" s="10"/>
      <c r="G39" s="10"/>
    </row>
    <row r="40" spans="1:7">
      <c r="A40" s="22">
        <v>0.98</v>
      </c>
      <c r="B40" s="22"/>
      <c r="C40" s="6">
        <v>36</v>
      </c>
      <c r="D40" s="25">
        <v>0.98</v>
      </c>
      <c r="E40" s="10"/>
      <c r="F40" s="10"/>
      <c r="G40" s="10"/>
    </row>
    <row r="41" spans="1:7">
      <c r="A41" s="22">
        <v>1.04</v>
      </c>
      <c r="B41" s="22"/>
      <c r="C41" s="6">
        <v>37</v>
      </c>
      <c r="D41" s="25">
        <v>1.04</v>
      </c>
      <c r="E41" s="10"/>
      <c r="F41" s="10"/>
      <c r="G41" s="10"/>
    </row>
    <row r="42" spans="1:7">
      <c r="A42" s="22">
        <v>1.1200000000000001</v>
      </c>
      <c r="B42" s="22"/>
      <c r="C42" s="6">
        <v>38</v>
      </c>
      <c r="D42" s="25">
        <v>1.1200000000000001</v>
      </c>
      <c r="E42" s="10"/>
      <c r="F42" s="10"/>
      <c r="G42" s="10"/>
    </row>
    <row r="43" spans="1:7">
      <c r="A43" s="22">
        <v>1.1599999999999999</v>
      </c>
      <c r="B43" s="22"/>
      <c r="C43" s="6">
        <v>39</v>
      </c>
      <c r="D43" s="25">
        <v>1.1599999999999999</v>
      </c>
      <c r="E43" s="10"/>
      <c r="F43" s="10"/>
      <c r="G43" s="10"/>
    </row>
    <row r="44" spans="1:7" ht="13" thickBot="1">
      <c r="A44" s="22">
        <v>1.24</v>
      </c>
      <c r="B44" s="22"/>
      <c r="C44" s="37">
        <v>40</v>
      </c>
      <c r="D44" s="41">
        <v>1.24</v>
      </c>
      <c r="E44" s="10"/>
      <c r="F44" s="10"/>
      <c r="G44" s="10"/>
    </row>
  </sheetData>
  <phoneticPr fontId="0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 enableFormatConditionsCalculation="0"/>
  <dimension ref="A1:L34"/>
  <sheetViews>
    <sheetView workbookViewId="0">
      <selection activeCell="H43" sqref="H43"/>
    </sheetView>
  </sheetViews>
  <sheetFormatPr baseColWidth="10" defaultColWidth="8.83203125" defaultRowHeight="12" x14ac:dyDescent="0"/>
  <cols>
    <col min="1" max="1" width="4.83203125" style="54" bestFit="1" customWidth="1"/>
    <col min="2" max="2" width="7.5" style="54" bestFit="1" customWidth="1"/>
    <col min="3" max="3" width="24.33203125" style="2" bestFit="1" customWidth="1"/>
    <col min="4" max="4" width="8.83203125" style="2"/>
    <col min="5" max="5" width="9.1640625" style="2" bestFit="1" customWidth="1"/>
    <col min="6" max="6" width="7" style="2" bestFit="1" customWidth="1"/>
    <col min="7" max="7" width="8.83203125" style="2"/>
    <col min="8" max="8" width="16.6640625" style="2" bestFit="1" customWidth="1"/>
    <col min="9" max="9" width="9.83203125" style="2" bestFit="1" customWidth="1"/>
    <col min="10" max="10" width="8.83203125" style="2"/>
    <col min="11" max="11" width="24.33203125" style="2" bestFit="1" customWidth="1"/>
    <col min="12" max="12" width="6.5" style="2" bestFit="1" customWidth="1"/>
    <col min="13" max="13" width="8.83203125" style="2"/>
    <col min="14" max="14" width="24.33203125" style="2" bestFit="1" customWidth="1"/>
    <col min="15" max="16384" width="8.83203125" style="2"/>
  </cols>
  <sheetData>
    <row r="1" spans="1:12">
      <c r="A1" s="9" t="s">
        <v>33</v>
      </c>
      <c r="B1" s="9" t="s">
        <v>0</v>
      </c>
      <c r="C1" s="9"/>
      <c r="D1" s="69" t="s">
        <v>40</v>
      </c>
      <c r="E1" s="69"/>
      <c r="K1" s="17" t="s">
        <v>15</v>
      </c>
      <c r="L1" s="17"/>
    </row>
    <row r="2" spans="1:12">
      <c r="A2" s="54">
        <v>1</v>
      </c>
      <c r="B2" s="55">
        <v>0.1</v>
      </c>
      <c r="C2" s="16"/>
      <c r="D2" s="4" t="s">
        <v>38</v>
      </c>
      <c r="E2" s="4">
        <f>COUNTA(B2:B16)</f>
        <v>15</v>
      </c>
      <c r="K2" s="14"/>
      <c r="L2" s="14"/>
    </row>
    <row r="3" spans="1:12">
      <c r="A3" s="54">
        <v>2</v>
      </c>
      <c r="B3" s="55">
        <v>0.4</v>
      </c>
      <c r="C3" s="16"/>
      <c r="K3" s="18" t="s">
        <v>1</v>
      </c>
      <c r="L3" s="19">
        <f>AVERAGE(B2:B16)</f>
        <v>1.4866666666666668</v>
      </c>
    </row>
    <row r="4" spans="1:12">
      <c r="A4" s="54">
        <v>3</v>
      </c>
      <c r="B4" s="55">
        <v>0.6</v>
      </c>
      <c r="C4" s="16"/>
      <c r="D4" s="69" t="s">
        <v>41</v>
      </c>
      <c r="E4" s="69"/>
      <c r="K4" s="14" t="s">
        <v>2</v>
      </c>
      <c r="L4" s="15">
        <f>L7/SQRT(L15)</f>
        <v>1.1547005383792515</v>
      </c>
    </row>
    <row r="5" spans="1:12">
      <c r="A5" s="4">
        <v>4</v>
      </c>
      <c r="B5" s="56">
        <v>0.8</v>
      </c>
      <c r="C5" s="53" t="s">
        <v>23</v>
      </c>
      <c r="D5" s="4" t="s">
        <v>36</v>
      </c>
      <c r="E5" s="29">
        <f>QUARTILE(B2:B16,1)</f>
        <v>0.9</v>
      </c>
      <c r="K5" s="18" t="s">
        <v>3</v>
      </c>
      <c r="L5" s="19">
        <f>MEDIAN(A2:A17)</f>
        <v>8</v>
      </c>
    </row>
    <row r="6" spans="1:12">
      <c r="A6" s="54">
        <v>5</v>
      </c>
      <c r="B6" s="55">
        <v>1</v>
      </c>
      <c r="C6" s="52"/>
      <c r="D6" s="4" t="s">
        <v>37</v>
      </c>
      <c r="E6" s="29">
        <f>QUARTILE(B2:B16,2)</f>
        <v>1.5</v>
      </c>
      <c r="K6" s="18" t="s">
        <v>4</v>
      </c>
      <c r="L6" s="19">
        <f>MODE(B2:B16)</f>
        <v>1.9</v>
      </c>
    </row>
    <row r="7" spans="1:12">
      <c r="A7" s="54">
        <v>6</v>
      </c>
      <c r="B7" s="55">
        <v>1.1000000000000001</v>
      </c>
      <c r="C7" s="51"/>
      <c r="D7" s="4" t="s">
        <v>39</v>
      </c>
      <c r="E7" s="28">
        <f>QUARTILE(B2:B16,3)</f>
        <v>1.95</v>
      </c>
      <c r="K7" s="14" t="s">
        <v>5</v>
      </c>
      <c r="L7" s="15">
        <f>STDEV(A2:A17)</f>
        <v>4.4721359549995796</v>
      </c>
    </row>
    <row r="8" spans="1:12">
      <c r="A8" s="54">
        <v>7</v>
      </c>
      <c r="B8" s="55">
        <v>1.3</v>
      </c>
      <c r="C8" s="51"/>
      <c r="K8" s="14" t="s">
        <v>6</v>
      </c>
      <c r="L8" s="15">
        <f>VAR(A2:A17)</f>
        <v>20</v>
      </c>
    </row>
    <row r="9" spans="1:12">
      <c r="A9" s="4">
        <v>8</v>
      </c>
      <c r="B9" s="56">
        <v>1.5</v>
      </c>
      <c r="C9" s="53" t="s">
        <v>24</v>
      </c>
      <c r="D9" s="69" t="s">
        <v>35</v>
      </c>
      <c r="E9" s="69"/>
      <c r="H9" s="65" t="s">
        <v>48</v>
      </c>
      <c r="K9" s="14" t="s">
        <v>7</v>
      </c>
      <c r="L9" s="15">
        <f>KURT(B2:B16)</f>
        <v>-0.28593035210592133</v>
      </c>
    </row>
    <row r="10" spans="1:12">
      <c r="A10" s="54">
        <v>9</v>
      </c>
      <c r="B10" s="55">
        <v>1.7</v>
      </c>
      <c r="C10" s="51"/>
      <c r="D10" s="58" t="s">
        <v>47</v>
      </c>
      <c r="E10" s="4" t="s">
        <v>43</v>
      </c>
      <c r="F10" s="4" t="s">
        <v>44</v>
      </c>
      <c r="H10" s="63" t="s">
        <v>49</v>
      </c>
      <c r="I10" s="63" t="s">
        <v>43</v>
      </c>
      <c r="J10" s="63" t="s">
        <v>34</v>
      </c>
      <c r="K10" s="14" t="s">
        <v>8</v>
      </c>
      <c r="L10" s="15">
        <f>SKEW(A2:A17)</f>
        <v>-3.6600759053576589E-17</v>
      </c>
    </row>
    <row r="11" spans="1:12">
      <c r="A11" s="54">
        <v>10</v>
      </c>
      <c r="B11" s="55">
        <v>1.9</v>
      </c>
      <c r="C11" s="51"/>
      <c r="D11" s="4" t="s">
        <v>42</v>
      </c>
      <c r="E11" s="57">
        <f>25*E2/100</f>
        <v>3.75</v>
      </c>
      <c r="F11" s="4">
        <f>B5</f>
        <v>0.8</v>
      </c>
      <c r="H11" s="64">
        <v>0.6</v>
      </c>
      <c r="I11" s="2">
        <v>3</v>
      </c>
      <c r="J11" s="66">
        <f>(I11-1)/COUNT(B2:B16)</f>
        <v>0.13333333333333333</v>
      </c>
      <c r="K11" s="14" t="s">
        <v>9</v>
      </c>
      <c r="L11" s="15">
        <f>L13-L12</f>
        <v>14</v>
      </c>
    </row>
    <row r="12" spans="1:12">
      <c r="A12" s="54">
        <v>11</v>
      </c>
      <c r="B12" s="55">
        <v>1.9</v>
      </c>
      <c r="C12" s="51"/>
      <c r="D12" s="4" t="s">
        <v>45</v>
      </c>
      <c r="E12" s="57">
        <f>50*E2/100</f>
        <v>7.5</v>
      </c>
      <c r="F12" s="4">
        <v>1.5</v>
      </c>
      <c r="H12" s="64">
        <v>1.1000000000000001</v>
      </c>
      <c r="I12" s="2">
        <v>6</v>
      </c>
      <c r="J12" s="66">
        <f>(I12-1)/COUNT(B2:B16)</f>
        <v>0.33333333333333331</v>
      </c>
      <c r="K12" s="14" t="s">
        <v>10</v>
      </c>
      <c r="L12" s="15">
        <f>MIN(A2:A17)</f>
        <v>1</v>
      </c>
    </row>
    <row r="13" spans="1:12">
      <c r="A13" s="4">
        <v>12</v>
      </c>
      <c r="B13" s="56">
        <v>2</v>
      </c>
      <c r="C13" s="53" t="s">
        <v>25</v>
      </c>
      <c r="D13" s="4" t="s">
        <v>46</v>
      </c>
      <c r="E13" s="57">
        <f>75*E2/100</f>
        <v>11.25</v>
      </c>
      <c r="F13" s="4">
        <f>1.9</f>
        <v>1.9</v>
      </c>
      <c r="H13" s="67">
        <v>2</v>
      </c>
      <c r="I13" s="2">
        <v>12</v>
      </c>
      <c r="J13" s="66">
        <f>(I13-1)/COUNT(B2:B16)</f>
        <v>0.73333333333333328</v>
      </c>
      <c r="K13" s="14" t="s">
        <v>11</v>
      </c>
      <c r="L13" s="15">
        <f>MAX(A2:A17)</f>
        <v>15</v>
      </c>
    </row>
    <row r="14" spans="1:12">
      <c r="A14" s="54">
        <v>13</v>
      </c>
      <c r="B14" s="55">
        <v>2.2000000000000002</v>
      </c>
      <c r="C14" s="16"/>
      <c r="K14" s="14" t="s">
        <v>12</v>
      </c>
      <c r="L14" s="15">
        <f>SUM(A2:A17)</f>
        <v>120</v>
      </c>
    </row>
    <row r="15" spans="1:12">
      <c r="A15" s="54">
        <v>14</v>
      </c>
      <c r="B15" s="55">
        <v>2.6</v>
      </c>
      <c r="C15" s="16"/>
      <c r="K15" s="14" t="s">
        <v>13</v>
      </c>
      <c r="L15" s="14">
        <f>COUNT(A2:A17)</f>
        <v>15</v>
      </c>
    </row>
    <row r="16" spans="1:12" ht="13" thickBot="1">
      <c r="A16" s="54">
        <v>15</v>
      </c>
      <c r="B16" s="55">
        <v>3.2</v>
      </c>
      <c r="C16" s="16"/>
      <c r="K16" s="20" t="s">
        <v>14</v>
      </c>
      <c r="L16" s="21">
        <f>CONFIDENCE(0.05,L7,L15)</f>
        <v>2.2631714681523429</v>
      </c>
    </row>
    <row r="18" spans="1:7">
      <c r="E18" s="3"/>
      <c r="F18" s="3"/>
      <c r="G18" s="3"/>
    </row>
    <row r="19" spans="1:7">
      <c r="A19" s="55"/>
      <c r="B19" s="55"/>
      <c r="F19" s="3"/>
      <c r="G19" s="3"/>
    </row>
    <row r="20" spans="1:7">
      <c r="A20" s="55"/>
      <c r="B20" s="55"/>
      <c r="F20" s="3"/>
      <c r="G20" s="3"/>
    </row>
    <row r="21" spans="1:7">
      <c r="A21" s="55"/>
      <c r="B21" s="55"/>
      <c r="F21" s="3"/>
      <c r="G21" s="3"/>
    </row>
    <row r="22" spans="1:7">
      <c r="A22" s="55"/>
      <c r="B22" s="55"/>
      <c r="F22" s="3"/>
      <c r="G22" s="3"/>
    </row>
    <row r="23" spans="1:7">
      <c r="A23" s="55"/>
      <c r="B23" s="55"/>
      <c r="F23" s="3"/>
      <c r="G23" s="3"/>
    </row>
    <row r="24" spans="1:7">
      <c r="A24" s="55"/>
      <c r="B24" s="55"/>
      <c r="F24" s="3"/>
      <c r="G24" s="3"/>
    </row>
    <row r="25" spans="1:7">
      <c r="A25" s="55"/>
      <c r="B25" s="55"/>
      <c r="F25" s="3"/>
      <c r="G25" s="3"/>
    </row>
    <row r="26" spans="1:7">
      <c r="A26" s="55"/>
      <c r="B26" s="55"/>
      <c r="F26" s="3"/>
      <c r="G26" s="3"/>
    </row>
    <row r="27" spans="1:7">
      <c r="A27" s="55"/>
      <c r="B27" s="55"/>
      <c r="F27" s="3"/>
      <c r="G27" s="3"/>
    </row>
    <row r="28" spans="1:7">
      <c r="A28" s="55"/>
      <c r="B28" s="55"/>
      <c r="F28" s="3"/>
      <c r="G28" s="3"/>
    </row>
    <row r="29" spans="1:7">
      <c r="A29" s="55"/>
      <c r="B29" s="55"/>
      <c r="F29" s="3"/>
      <c r="G29" s="3"/>
    </row>
    <row r="30" spans="1:7">
      <c r="A30" s="55"/>
      <c r="B30" s="55"/>
      <c r="F30" s="3"/>
      <c r="G30" s="3"/>
    </row>
    <row r="31" spans="1:7">
      <c r="A31" s="55"/>
      <c r="B31" s="55"/>
      <c r="F31" s="3"/>
      <c r="G31" s="3"/>
    </row>
    <row r="32" spans="1:7">
      <c r="A32" s="55"/>
      <c r="B32" s="55"/>
      <c r="F32" s="3"/>
      <c r="G32" s="3"/>
    </row>
    <row r="33" spans="1:7">
      <c r="A33" s="55"/>
      <c r="B33" s="55"/>
      <c r="F33" s="3"/>
      <c r="G33" s="3"/>
    </row>
    <row r="34" spans="1:7">
      <c r="G34" s="3"/>
    </row>
  </sheetData>
  <mergeCells count="3">
    <mergeCell ref="D1:E1"/>
    <mergeCell ref="D4:E4"/>
    <mergeCell ref="D9:E9"/>
  </mergeCells>
  <phoneticPr fontId="0" type="noConversion"/>
  <pageMargins left="0.75" right="0.75" top="1" bottom="1" header="0.5" footer="0.5"/>
  <pageSetup paperSize="9" orientation="portrait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 enableFormatConditionsCalculation="0"/>
  <dimension ref="A1:P23"/>
  <sheetViews>
    <sheetView tabSelected="1" workbookViewId="0">
      <selection activeCell="M29" sqref="M29"/>
    </sheetView>
  </sheetViews>
  <sheetFormatPr baseColWidth="10" defaultColWidth="8.83203125" defaultRowHeight="12" x14ac:dyDescent="0"/>
  <cols>
    <col min="1" max="1" width="11.83203125" bestFit="1" customWidth="1"/>
    <col min="3" max="3" width="24.33203125" bestFit="1" customWidth="1"/>
    <col min="4" max="4" width="12.6640625" bestFit="1" customWidth="1"/>
    <col min="5" max="5" width="12.6640625" customWidth="1"/>
    <col min="6" max="6" width="11.83203125" bestFit="1" customWidth="1"/>
    <col min="7" max="7" width="11.6640625" bestFit="1" customWidth="1"/>
    <col min="10" max="10" width="7.5" bestFit="1" customWidth="1"/>
  </cols>
  <sheetData>
    <row r="1" spans="1:10">
      <c r="A1" s="4" t="s">
        <v>15</v>
      </c>
      <c r="B1" s="5"/>
      <c r="C1" s="17" t="s">
        <v>15</v>
      </c>
      <c r="D1" s="17"/>
      <c r="E1" s="8"/>
      <c r="F1" s="10" t="s">
        <v>16</v>
      </c>
      <c r="G1" s="5"/>
      <c r="H1" s="5"/>
      <c r="I1" s="5"/>
      <c r="J1" s="5"/>
    </row>
    <row r="2" spans="1:10">
      <c r="A2" s="1">
        <v>0.2</v>
      </c>
      <c r="C2" s="14"/>
      <c r="D2" s="14"/>
      <c r="E2" s="6"/>
      <c r="F2" s="10"/>
      <c r="G2" s="11"/>
      <c r="H2" s="12"/>
      <c r="I2" s="13"/>
      <c r="J2" s="12"/>
    </row>
    <row r="3" spans="1:10">
      <c r="A3" s="1">
        <v>0.3</v>
      </c>
      <c r="C3" s="18" t="s">
        <v>1</v>
      </c>
      <c r="D3" s="19">
        <f>AVERAGE(A2:A17)</f>
        <v>1.675</v>
      </c>
      <c r="E3" s="7"/>
      <c r="F3" s="10"/>
      <c r="G3" s="11"/>
      <c r="H3" s="12"/>
      <c r="I3" s="13"/>
      <c r="J3" s="12"/>
    </row>
    <row r="4" spans="1:10">
      <c r="A4" s="1">
        <v>0.6</v>
      </c>
      <c r="C4" s="14" t="s">
        <v>2</v>
      </c>
      <c r="D4" s="15">
        <f>D7/SQRT(D15)</f>
        <v>0.23935677693908453</v>
      </c>
      <c r="E4" s="7"/>
      <c r="F4" s="10"/>
      <c r="G4" s="11"/>
      <c r="H4" s="12"/>
      <c r="I4" s="13"/>
      <c r="J4" s="12"/>
    </row>
    <row r="5" spans="1:10">
      <c r="A5" s="1">
        <v>0.7</v>
      </c>
      <c r="C5" s="18" t="s">
        <v>3</v>
      </c>
      <c r="D5" s="19">
        <f>MEDIAN(A2:A17)</f>
        <v>1.85</v>
      </c>
      <c r="E5" s="7"/>
      <c r="F5" s="10"/>
      <c r="G5" s="11"/>
      <c r="H5" s="12"/>
      <c r="I5" s="13"/>
      <c r="J5" s="12"/>
    </row>
    <row r="6" spans="1:10">
      <c r="A6" s="1">
        <v>0.8</v>
      </c>
      <c r="C6" s="18" t="s">
        <v>4</v>
      </c>
      <c r="D6" s="19">
        <f>MODE(A2:A17)</f>
        <v>1.9</v>
      </c>
      <c r="E6" s="7"/>
      <c r="F6" s="10"/>
      <c r="G6" s="11"/>
      <c r="H6" s="12"/>
      <c r="I6" s="13"/>
      <c r="J6" s="12"/>
    </row>
    <row r="7" spans="1:10">
      <c r="A7" s="1">
        <v>1.5</v>
      </c>
      <c r="C7" s="14" t="s">
        <v>5</v>
      </c>
      <c r="D7" s="15">
        <f>STDEV(A2:A17)</f>
        <v>0.9574271077563381</v>
      </c>
      <c r="E7" s="7"/>
      <c r="F7" s="10"/>
      <c r="G7" s="11"/>
      <c r="H7" s="12"/>
      <c r="I7" s="13"/>
      <c r="J7" s="12"/>
    </row>
    <row r="8" spans="1:10">
      <c r="A8" s="1">
        <v>1.7</v>
      </c>
      <c r="C8" s="14" t="s">
        <v>6</v>
      </c>
      <c r="D8" s="15">
        <f>VAR(A2:A17)</f>
        <v>0.91666666666666663</v>
      </c>
      <c r="E8" s="7"/>
      <c r="F8" s="10"/>
      <c r="G8" s="11"/>
      <c r="H8" s="12"/>
      <c r="I8" s="13"/>
      <c r="J8" s="12"/>
    </row>
    <row r="9" spans="1:10">
      <c r="A9" s="1">
        <v>1.8</v>
      </c>
      <c r="C9" s="14" t="s">
        <v>7</v>
      </c>
      <c r="D9" s="15">
        <f>KURT(A2:A17)</f>
        <v>-0.65271002452093319</v>
      </c>
      <c r="E9" s="7"/>
      <c r="F9" s="10"/>
      <c r="G9" s="11"/>
      <c r="H9" s="12"/>
      <c r="I9" s="13"/>
      <c r="J9" s="12"/>
    </row>
    <row r="10" spans="1:10">
      <c r="A10" s="1">
        <v>1.9</v>
      </c>
      <c r="C10" s="14" t="s">
        <v>8</v>
      </c>
      <c r="D10" s="15">
        <f>SKEW(A2:A17)</f>
        <v>8.3991338624234413E-2</v>
      </c>
      <c r="E10" s="7"/>
      <c r="F10" s="10"/>
      <c r="G10" s="11"/>
      <c r="H10" s="12"/>
      <c r="I10" s="13"/>
      <c r="J10" s="12"/>
    </row>
    <row r="11" spans="1:10">
      <c r="A11" s="1">
        <v>1.9</v>
      </c>
      <c r="C11" s="14" t="s">
        <v>9</v>
      </c>
      <c r="D11" s="15">
        <f>D13-D12</f>
        <v>3.1999999999999997</v>
      </c>
      <c r="E11" s="7"/>
      <c r="F11" s="10"/>
      <c r="G11" s="11"/>
      <c r="H11" s="12"/>
      <c r="I11" s="13"/>
      <c r="J11" s="12"/>
    </row>
    <row r="12" spans="1:10">
      <c r="A12" s="1">
        <v>2</v>
      </c>
      <c r="C12" s="14" t="s">
        <v>10</v>
      </c>
      <c r="D12" s="15">
        <f>MIN(A2:A17)</f>
        <v>0.2</v>
      </c>
      <c r="E12" s="7"/>
      <c r="F12" s="10"/>
      <c r="G12" s="11"/>
      <c r="H12" s="12"/>
      <c r="I12" s="13"/>
      <c r="J12" s="12"/>
    </row>
    <row r="13" spans="1:10">
      <c r="A13" s="1">
        <v>2</v>
      </c>
      <c r="C13" s="14" t="s">
        <v>11</v>
      </c>
      <c r="D13" s="15">
        <f>MAX(A2:A17)</f>
        <v>3.4</v>
      </c>
      <c r="E13" s="7"/>
      <c r="F13" s="10"/>
      <c r="G13" s="11"/>
      <c r="H13" s="12"/>
      <c r="I13" s="13"/>
      <c r="J13" s="12"/>
    </row>
    <row r="14" spans="1:10">
      <c r="A14" s="1">
        <v>2.1</v>
      </c>
      <c r="C14" s="14" t="s">
        <v>12</v>
      </c>
      <c r="D14" s="15">
        <f>SUM(A2:A17)</f>
        <v>26.8</v>
      </c>
      <c r="E14" s="7"/>
      <c r="F14" s="10"/>
      <c r="G14" s="11"/>
      <c r="H14" s="12"/>
      <c r="I14" s="13"/>
      <c r="J14" s="12"/>
    </row>
    <row r="15" spans="1:10">
      <c r="A15" s="1">
        <v>2.8</v>
      </c>
      <c r="C15" s="14" t="s">
        <v>13</v>
      </c>
      <c r="D15" s="14">
        <f>COUNT(A2:A17)</f>
        <v>16</v>
      </c>
      <c r="E15" s="6"/>
      <c r="F15" s="10"/>
      <c r="G15" s="11"/>
      <c r="H15" s="12"/>
      <c r="I15" s="13"/>
      <c r="J15" s="12"/>
    </row>
    <row r="16" spans="1:10" ht="13" thickBot="1">
      <c r="A16" s="1">
        <v>3.1</v>
      </c>
      <c r="C16" s="20" t="s">
        <v>14</v>
      </c>
      <c r="D16" s="21">
        <f>CONFIDENCE(0.05,D7,D15)</f>
        <v>0.46913066225619293</v>
      </c>
      <c r="E16" s="7"/>
      <c r="G16" s="11"/>
      <c r="H16" s="12"/>
      <c r="I16" s="13"/>
      <c r="J16" s="12"/>
    </row>
    <row r="17" spans="1:16">
      <c r="A17" s="1">
        <v>3.4</v>
      </c>
      <c r="F17" s="10"/>
      <c r="G17" s="10"/>
      <c r="H17" s="10"/>
      <c r="I17" s="12"/>
      <c r="J17" s="10"/>
    </row>
    <row r="18" spans="1:16">
      <c r="F18" s="10"/>
      <c r="G18" s="12"/>
      <c r="H18" s="10"/>
      <c r="I18" s="10"/>
      <c r="J18" s="10"/>
    </row>
    <row r="23" spans="1:1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</sheetData>
  <phoneticPr fontId="0" type="noConversion"/>
  <pageMargins left="0.75" right="0.75" top="1" bottom="1" header="0.5" footer="0.5"/>
  <pageSetup paperSize="9" orientation="portrait" horizontalDpi="200" verticalDpi="20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 enableFormatConditionsCalculation="0"/>
  <dimension ref="A1:D16"/>
  <sheetViews>
    <sheetView workbookViewId="0"/>
  </sheetViews>
  <sheetFormatPr baseColWidth="10" defaultColWidth="8.83203125" defaultRowHeight="12" x14ac:dyDescent="0"/>
  <sheetData>
    <row r="1" spans="1:4">
      <c r="A1" s="68">
        <v>1</v>
      </c>
      <c r="B1" s="68">
        <v>0.1</v>
      </c>
      <c r="C1" s="68">
        <v>2</v>
      </c>
      <c r="D1" s="68">
        <v>0.2</v>
      </c>
    </row>
    <row r="2" spans="1:4">
      <c r="A2" s="68">
        <v>1</v>
      </c>
      <c r="B2" s="68">
        <v>0.4</v>
      </c>
      <c r="C2" s="68">
        <v>2</v>
      </c>
      <c r="D2" s="68">
        <v>0.3</v>
      </c>
    </row>
    <row r="3" spans="1:4">
      <c r="A3" s="68">
        <v>1</v>
      </c>
      <c r="B3" s="68">
        <v>0.6</v>
      </c>
      <c r="C3" s="68">
        <v>2</v>
      </c>
      <c r="D3" s="68">
        <v>0.6</v>
      </c>
    </row>
    <row r="4" spans="1:4">
      <c r="A4" s="68">
        <v>1</v>
      </c>
      <c r="B4" s="68">
        <v>0.8</v>
      </c>
      <c r="C4" s="68">
        <v>2</v>
      </c>
      <c r="D4" s="68">
        <v>0.7</v>
      </c>
    </row>
    <row r="5" spans="1:4">
      <c r="A5" s="68">
        <v>1</v>
      </c>
      <c r="B5" s="68">
        <v>1</v>
      </c>
      <c r="C5" s="68">
        <v>2</v>
      </c>
      <c r="D5" s="68">
        <v>0.8</v>
      </c>
    </row>
    <row r="6" spans="1:4">
      <c r="A6" s="68">
        <v>1</v>
      </c>
      <c r="B6" s="68">
        <v>1.1000000000000001</v>
      </c>
      <c r="C6" s="68">
        <v>2</v>
      </c>
      <c r="D6" s="68">
        <v>1.5</v>
      </c>
    </row>
    <row r="7" spans="1:4">
      <c r="A7" s="68">
        <v>1</v>
      </c>
      <c r="B7" s="68">
        <v>1.3</v>
      </c>
      <c r="C7" s="68">
        <v>2</v>
      </c>
      <c r="D7" s="68">
        <v>1.7</v>
      </c>
    </row>
    <row r="8" spans="1:4">
      <c r="A8" s="68">
        <v>1</v>
      </c>
      <c r="B8" s="68">
        <v>1.5</v>
      </c>
      <c r="C8" s="68">
        <v>2</v>
      </c>
      <c r="D8" s="68">
        <v>1.8</v>
      </c>
    </row>
    <row r="9" spans="1:4">
      <c r="A9" s="68">
        <v>1</v>
      </c>
      <c r="B9" s="68">
        <v>1.7</v>
      </c>
      <c r="C9" s="68">
        <v>1.9846311475409837</v>
      </c>
      <c r="D9" s="68">
        <v>1.9</v>
      </c>
    </row>
    <row r="10" spans="1:4">
      <c r="A10" s="68">
        <v>0.98463114754098358</v>
      </c>
      <c r="B10" s="68">
        <v>1.9</v>
      </c>
      <c r="C10" s="68">
        <v>2.0153688524590163</v>
      </c>
      <c r="D10" s="68">
        <v>1.9</v>
      </c>
    </row>
    <row r="11" spans="1:4">
      <c r="A11" s="68">
        <v>1.0153688524590163</v>
      </c>
      <c r="B11" s="68">
        <v>1.9</v>
      </c>
      <c r="C11" s="68">
        <v>1.9846311475409837</v>
      </c>
      <c r="D11" s="68">
        <v>2</v>
      </c>
    </row>
    <row r="12" spans="1:4">
      <c r="A12" s="68">
        <v>1</v>
      </c>
      <c r="B12" s="68">
        <v>2</v>
      </c>
      <c r="C12" s="68">
        <v>2.0153688524590163</v>
      </c>
      <c r="D12" s="68">
        <v>2</v>
      </c>
    </row>
    <row r="13" spans="1:4">
      <c r="A13" s="68">
        <v>1</v>
      </c>
      <c r="B13" s="68">
        <v>2.2000000000000002</v>
      </c>
      <c r="C13" s="68">
        <v>2</v>
      </c>
      <c r="D13" s="68">
        <v>2.1</v>
      </c>
    </row>
    <row r="14" spans="1:4">
      <c r="A14" s="68">
        <v>1</v>
      </c>
      <c r="B14" s="68">
        <v>2.6</v>
      </c>
      <c r="C14" s="68">
        <v>2</v>
      </c>
      <c r="D14" s="68">
        <v>2.8</v>
      </c>
    </row>
    <row r="15" spans="1:4">
      <c r="A15" s="68">
        <v>1</v>
      </c>
      <c r="B15" s="68">
        <v>3.2</v>
      </c>
      <c r="C15" s="68">
        <v>2</v>
      </c>
      <c r="D15" s="68">
        <v>3.1</v>
      </c>
    </row>
    <row r="16" spans="1:4">
      <c r="C16" s="68">
        <v>2</v>
      </c>
      <c r="D16" s="68">
        <v>3.4</v>
      </c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Confronto</vt:lpstr>
      <vt:lpstr>Urbano</vt:lpstr>
      <vt:lpstr>Extraurbano</vt:lpstr>
      <vt:lpstr>Uni_HID</vt:lpstr>
    </vt:vector>
  </TitlesOfParts>
  <Company>Dipartimento Scienze Biomediche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</dc:creator>
  <cp:lastModifiedBy>claudio bonifazzi</cp:lastModifiedBy>
  <cp:lastPrinted>2005-01-08T14:50:30Z</cp:lastPrinted>
  <dcterms:created xsi:type="dcterms:W3CDTF">2005-01-04T11:12:57Z</dcterms:created>
  <dcterms:modified xsi:type="dcterms:W3CDTF">2014-10-27T11:53:13Z</dcterms:modified>
</cp:coreProperties>
</file>