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lotito\Desktop\TFA\ix ciclo\"/>
    </mc:Choice>
  </mc:AlternateContent>
  <bookViews>
    <workbookView xWindow="10290" yWindow="2220" windowWidth="15825" windowHeight="12615" tabRatio="788" activeTab="1"/>
  </bookViews>
  <sheets>
    <sheet name="Calendario" sheetId="14" r:id="rId1"/>
    <sheet name="insegnamenti" sheetId="15" r:id="rId2"/>
    <sheet name="esami insegnamenti" sheetId="16" r:id="rId3"/>
  </sheets>
  <definedNames>
    <definedName name="_xlnm._FilterDatabase" localSheetId="2" hidden="1">'esami insegnamenti'!$A$1:$E$8</definedName>
    <definedName name="_xlnm._FilterDatabase" localSheetId="1" hidden="1">insegnamenti!$A$1:$F$92</definedName>
    <definedName name="_xlnm.Print_Area" localSheetId="0">Calendario!$B$1:$I$168</definedName>
    <definedName name="AreaTitoloColonna1..H12.1">Calendario!$B$2</definedName>
    <definedName name="AreaTitoloColonna10..H54.1">Calendario!$B$44</definedName>
    <definedName name="AreaTitoloColonna11..C56.1">Calendario!$B$44</definedName>
    <definedName name="AreaTitoloColonna12..D56.1">Calendario!$D$55</definedName>
    <definedName name="AreaTitoloColonna13..H68.1">Calendario!$B$58</definedName>
    <definedName name="AreaTitoloColonna14..C70.1">Calendario!$B$58</definedName>
    <definedName name="AreaTitoloColonna15..D70.1">Calendario!$D$69</definedName>
    <definedName name="AreaTitoloColonna16..H82.1">Calendario!$B$72</definedName>
    <definedName name="AreaTitoloColonna17..C84.1">Calendario!$B$72</definedName>
    <definedName name="AreaTitoloColonna18..D84.1">Calendario!$D$83</definedName>
    <definedName name="AreaTitoloColonna19..H96.1">Calendario!$B$86</definedName>
    <definedName name="AreaTitoloColonna2..C14.1">Calendario!$B$2</definedName>
    <definedName name="AreaTitoloColonna20..C98.1">Calendario!$B$86</definedName>
    <definedName name="AreaTitoloColonna21..D98.1">Calendario!$D$97</definedName>
    <definedName name="AreaTitoloColonna22..H110.1">Calendario!$B$100</definedName>
    <definedName name="AreaTitoloColonna23..C112.1">Calendario!$B$100</definedName>
    <definedName name="AreaTitoloColonna24..D112.1">Calendario!$D$111</definedName>
    <definedName name="AreaTitoloColonna25..H124.1">Calendario!$B$114</definedName>
    <definedName name="AreaTitoloColonna26..C126.1">Calendario!$B$114</definedName>
    <definedName name="AreaTitoloColonna27..D126.1">Calendario!$D$125</definedName>
    <definedName name="AreaTitoloColonna28..H138.1">Calendario!$B$128</definedName>
    <definedName name="AreaTitoloColonna29..C140.1">Calendario!$B$128</definedName>
    <definedName name="AreaTitoloColonna3..D14.1">Calendario!$D$13</definedName>
    <definedName name="AreaTitoloColonna30..D140.1">Calendario!$D$139</definedName>
    <definedName name="AreaTitoloColonna31..H152.1">Calendario!$B$142</definedName>
    <definedName name="AreaTitoloColonna32..C154.1">Calendario!$B$142</definedName>
    <definedName name="AreaTitoloColonna33..D154.1">Calendario!$D$153</definedName>
    <definedName name="AreaTitoloColonna34..H166.1">Calendario!$B$156</definedName>
    <definedName name="AreaTitoloColonna35..C168.1">Calendario!$B$156</definedName>
    <definedName name="AreaTitoloColonna36..D168.1">Calendario!$D$167</definedName>
    <definedName name="AreaTitoloColonna4..H26.1">Calendario!$B$16</definedName>
    <definedName name="AreaTitoloColonna5..C28.1">Calendario!$B$16</definedName>
    <definedName name="AreaTitoloColonna6..D28.1">Calendario!$D$27</definedName>
    <definedName name="AreaTitoloColonna7..H40.1">Calendario!$B$30</definedName>
    <definedName name="AreaTitoloColonna8..C42.1">Calendario!$B$30</definedName>
    <definedName name="AreaTitoloColonna9..D42.1">Calendario!$D$41</definedName>
    <definedName name="Calendario10Annuale">Calendario!$B$127</definedName>
    <definedName name="Calendario10Mensile">Calendario!$C$127</definedName>
    <definedName name="Calendario11Annuale">Calendario!$B$141</definedName>
    <definedName name="Calendario11Mensile">Calendario!$C$141</definedName>
    <definedName name="Calendario12Annuale">Calendario!$B$155</definedName>
    <definedName name="Calendario12Mensile">Calendario!$C$155</definedName>
    <definedName name="Calendario1Annuale">Calendario!$B$1</definedName>
    <definedName name="Calendario1Mensile">Calendario!$C$1</definedName>
    <definedName name="Calendario2Annuale">Calendario!$B$15</definedName>
    <definedName name="Calendario2Mensile">Calendario!$C$15</definedName>
    <definedName name="Calendario3Annuale">Calendario!$B$29</definedName>
    <definedName name="Calendario3Mensile">Calendario!$C$29</definedName>
    <definedName name="Calendario4Annuale">Calendario!$B$43</definedName>
    <definedName name="Calendario4Mensile">Calendario!$C$43</definedName>
    <definedName name="Calendario5Annuale">Calendario!$B$57</definedName>
    <definedName name="Calendario5Mensile">Calendario!$C$57</definedName>
    <definedName name="Calendario6Annuale">Calendario!$B$71</definedName>
    <definedName name="Calendario6Mensile">Calendario!$C$71</definedName>
    <definedName name="Calendario7Annuale">Calendario!$B$85</definedName>
    <definedName name="Calendario7Mensile">Calendario!$C$85</definedName>
    <definedName name="Calendario8Annuale">Calendario!$B$99</definedName>
    <definedName name="Calendario8Mensile">Calendario!$C$99</definedName>
    <definedName name="Calendario9Annuale">Calendario!$B$113</definedName>
    <definedName name="Calendario9Mensile">Calendario!$C$113</definedName>
    <definedName name="Giorni">{0,1,2,3,4,5,6}</definedName>
    <definedName name="GiorniFeriali">{"LUNEDÌ","MARTEDÌ","MERCOLEDÌ","GIOVEDÌ","VENERDÌ","SABATO","DOMENICA"}</definedName>
    <definedName name="InizioSettimana">Calendario!$B$2</definedName>
    <definedName name="Mesi">{"Gennaio","Febbraio","Marzo","Aprile","Maggio","Giugno","Luglio","Agosto","Settembre","Ottobre","Novembre","Dicembre"}</definedName>
    <definedName name="OpzioneCalendario10Mensile">MATCH(Calendario10Mensile,Mesi,0)</definedName>
    <definedName name="OpzioneCalendario11Mensile">MATCH(Calendario11Mensile,Mesi,0)</definedName>
    <definedName name="OpzioneCalendario12Mensile">MATCH(Calendario12Mensile,Mesi,0)</definedName>
    <definedName name="OpzioneCalendario1Mensile">MATCH(Calendario1Mensile,Mesi,0)</definedName>
    <definedName name="OpzioneCalendario2Mensile">MATCH(Calendario2Mensile,Mesi,0)</definedName>
    <definedName name="OpzioneCalendario3Mensile">MATCH(Calendario3Mensile,Mesi,0)</definedName>
    <definedName name="OpzioneCalendario4Mensile">MATCH(Calendario4Mensile,Mesi,0)</definedName>
    <definedName name="OpzioneCalendario5Mensile">MATCH(Calendario5Mensile,Mesi,0)</definedName>
    <definedName name="OpzioneCalendario6Mensile">MATCH(Calendario6Mensile,Mesi,0)</definedName>
    <definedName name="OpzioneCalendario7Mensile">MATCH(Calendario7Mensile,Mesi,0)</definedName>
    <definedName name="OpzioneCalendario8Mensile">MATCH(Calendario8Mensile,Mesi,0)</definedName>
    <definedName name="OpzioneCalendario9Mensile">MATCH(Calendario9Mensile,Mesi,0)</definedName>
    <definedName name="OpzioneGiornoSettimana">MATCH(InizioSettimana,GiorniFeriali,0)+10</definedName>
    <definedName name="ValoreInizioSettimana">IF(InizioSettimana="LUNEDÌ",2,1)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<sst xmlns="http://schemas.openxmlformats.org/spreadsheetml/2006/main" count="562" uniqueCount="98">
  <si>
    <t>LUNEDÌ</t>
  </si>
  <si>
    <t>Note:</t>
  </si>
  <si>
    <t>agosto</t>
  </si>
  <si>
    <t>ZANAZZI- Pedagogia speciale della gestione integrata del gruppo classe</t>
  </si>
  <si>
    <t>MARESCOTTI -  Pedagogia della relazione di aiuto.</t>
  </si>
  <si>
    <t xml:space="preserve">MAINARDIS -Legislazione primaria e secondaria riferita all’integrazione scolastica
</t>
  </si>
  <si>
    <t>SUPPIEJ - Neuropsichiatria infantile</t>
  </si>
  <si>
    <t>Elena Marescotti</t>
  </si>
  <si>
    <t>Psicologia dello sviluppo, dell’educazione e dell’istruzione: modelli di
apprendimento, M-PSI/04</t>
  </si>
  <si>
    <t>Damiano Menin</t>
  </si>
  <si>
    <t>Progettazione del PDF e del PEI- Progetto di vita e modelli di qualità della vita:dalla programmazione alla valutazione, M-PED/03</t>
  </si>
  <si>
    <t>Loredana La Vecchia</t>
  </si>
  <si>
    <t>Pedagogia speciale della gestione integrata del gruppo classe, M-PED/03</t>
  </si>
  <si>
    <t>Silvia Zanazzi</t>
  </si>
  <si>
    <t xml:space="preserve">Pedagogia e didattica speciale della disabilità intellettiva e dei disturbi generalizzati dello sviluppo, M-PED/03 </t>
  </si>
  <si>
    <t>Tamara Zappaterra</t>
  </si>
  <si>
    <t>Neuropsichiatria Infantile, MED/39</t>
  </si>
  <si>
    <t>Agnese Suppiej</t>
  </si>
  <si>
    <t>Legislazione primaria e secondaria riferita all’integrazione scolastica, IUS/09</t>
  </si>
  <si>
    <t>Cesare Mainardis</t>
  </si>
  <si>
    <t>Didattica speciale: approccio metacognitivo e cooperativo M-PED/03</t>
  </si>
  <si>
    <t xml:space="preserve">Modelli integrati di intervento psicoeducativo per la disabilità intellettiva e i disturbi generalizzati dello sviluppo M-PSI/04, 4 CFU </t>
  </si>
  <si>
    <t xml:space="preserve"> Pedagogia della
relazione di aiuto, M-PED/02</t>
  </si>
  <si>
    <t>DATA</t>
  </si>
  <si>
    <t>INSEGNAMENTO</t>
  </si>
  <si>
    <t>DOCENTE</t>
  </si>
  <si>
    <t>AULA</t>
  </si>
  <si>
    <t>ORA</t>
  </si>
  <si>
    <t xml:space="preserve">LA VECCHIA - Progettazione del PDF e del PEI-Progetto di vita e modelli di qualità della vita: dalla programmazione alla valutazione.
</t>
  </si>
  <si>
    <t>Von Prondzinski</t>
  </si>
  <si>
    <t>VON PRONDZINSKI - Pedagogia speciale e apprendimento per le disabilità sensoriali</t>
  </si>
  <si>
    <t>MENIN - Psicologia dello sviluppo, dell’educazione e dell’istruzione: modelli di apprendimento</t>
  </si>
  <si>
    <t>ZAPPATERRA - Pedagogia e didattica speciale della disabilità intellettiva e dei disturbi generalizzati dello sviluppo</t>
  </si>
  <si>
    <t>Aula A1 - Polo degli Adelardi</t>
  </si>
  <si>
    <t>TIC- GANINO</t>
  </si>
  <si>
    <t>TIC- GANINO PRESENZA</t>
  </si>
  <si>
    <t>Nuove tecnologie per l’apprendimento (TIC)</t>
  </si>
  <si>
    <t>Giovanni Ganino</t>
  </si>
  <si>
    <t>online</t>
  </si>
  <si>
    <t>Pedagogia speciale e apprendimento
per le disabilità sensoriali</t>
  </si>
  <si>
    <t>15.00 - 19.30</t>
  </si>
  <si>
    <t>15.00 - 18.00</t>
  </si>
  <si>
    <t>esame - MARESCOTTI -  Pedagogia della relazione di aiuto.</t>
  </si>
  <si>
    <t>esame - SUPPIEJ - Neuropsichiatria infantile -</t>
  </si>
  <si>
    <t>15.00 - 17.00</t>
  </si>
  <si>
    <t>Aula F9 - Chiostro di Santa Maria delle Grazie</t>
  </si>
  <si>
    <t>TIC- inf-prim -  Ferranti</t>
  </si>
  <si>
    <t>TIC- I-II grado -  Ferranti</t>
  </si>
  <si>
    <t>Cinzia Ferranti</t>
  </si>
  <si>
    <t>Nuove tecnologie per l’apprendimento per scuola secondaria di I e II grado(TIC)</t>
  </si>
  <si>
    <r>
      <rPr>
        <b/>
        <sz val="8"/>
        <color theme="1"/>
        <rFont val="Arial"/>
        <family val="2"/>
        <scheme val="major"/>
      </rPr>
      <t>ESAME</t>
    </r>
    <r>
      <rPr>
        <sz val="8"/>
        <color theme="1"/>
        <rFont val="Arial"/>
        <family val="2"/>
        <scheme val="major"/>
      </rPr>
      <t xml:space="preserve"> - LA VECCHIA - Progettazione del PDF e del PEI-Progetto di vita e modelli di qualità della vita: dalla programmazione alla valutazione.
</t>
    </r>
  </si>
  <si>
    <r>
      <rPr>
        <b/>
        <sz val="8"/>
        <color theme="1"/>
        <rFont val="Arial"/>
        <family val="2"/>
        <scheme val="major"/>
      </rPr>
      <t>Esame</t>
    </r>
    <r>
      <rPr>
        <sz val="8"/>
        <color theme="1"/>
        <rFont val="Arial"/>
        <family val="2"/>
        <scheme val="major"/>
      </rPr>
      <t xml:space="preserve"> - MAINARDIS -Legislazione primaria e secondaria riferita all’integrazione scolastica
</t>
    </r>
  </si>
  <si>
    <r>
      <rPr>
        <b/>
        <sz val="9"/>
        <color theme="1"/>
        <rFont val="Arial"/>
        <family val="2"/>
        <scheme val="major"/>
      </rPr>
      <t>Esame</t>
    </r>
    <r>
      <rPr>
        <sz val="9"/>
        <color theme="1"/>
        <rFont val="Arial"/>
        <family val="2"/>
        <scheme val="major"/>
      </rPr>
      <t xml:space="preserve"> - MENIN - Psicologia dello sviluppo, dell’educazione e dell’istruzione: modelli di apprendimento</t>
    </r>
  </si>
  <si>
    <r>
      <rPr>
        <b/>
        <sz val="10"/>
        <color theme="1"/>
        <rFont val="Arial"/>
        <family val="2"/>
        <scheme val="major"/>
      </rPr>
      <t>Esame</t>
    </r>
    <r>
      <rPr>
        <sz val="10"/>
        <color theme="1"/>
        <rFont val="Arial"/>
        <family val="2"/>
        <scheme val="major"/>
      </rPr>
      <t xml:space="preserve"> - ZANAZZI- Pedagogia speciale della gestione integrata del gruppo classe</t>
    </r>
  </si>
  <si>
    <r>
      <rPr>
        <b/>
        <sz val="9"/>
        <color theme="1"/>
        <rFont val="Arial"/>
        <family val="2"/>
        <scheme val="major"/>
      </rPr>
      <t>Esame</t>
    </r>
    <r>
      <rPr>
        <sz val="9"/>
        <color theme="1"/>
        <rFont val="Arial"/>
        <family val="2"/>
        <scheme val="major"/>
      </rPr>
      <t xml:space="preserve"> - ZAPPATERRA - Pedagogia e didattica speciale della disabilità intellettiva e dei disturbi generalizzati dello sviluppo</t>
    </r>
  </si>
  <si>
    <t>ZANAZZI - TIROCINIO INDIRETTO</t>
  </si>
  <si>
    <t>Barbara Cazzola</t>
  </si>
  <si>
    <t>14.45 - 19.00</t>
  </si>
  <si>
    <t xml:space="preserve">RUSSO - Modelli integrati di intervento psicoeducativo per la </t>
  </si>
  <si>
    <r>
      <t xml:space="preserve">RUSSO -  </t>
    </r>
    <r>
      <rPr>
        <b/>
        <i/>
        <sz val="10"/>
        <color theme="0"/>
        <rFont val="Arial"/>
        <family val="2"/>
      </rPr>
      <t>esame</t>
    </r>
    <r>
      <rPr>
        <i/>
        <sz val="10"/>
        <color theme="0"/>
        <rFont val="Arial"/>
        <family val="2"/>
      </rPr>
      <t xml:space="preserve"> </t>
    </r>
  </si>
  <si>
    <t>Sofia Russo</t>
  </si>
  <si>
    <t>Cazzola - Didattica speciale: approccio metacognitivo</t>
  </si>
  <si>
    <r>
      <rPr>
        <b/>
        <sz val="11"/>
        <color theme="1"/>
        <rFont val="Arial"/>
        <family val="2"/>
        <scheme val="major"/>
      </rPr>
      <t xml:space="preserve">Esame </t>
    </r>
    <r>
      <rPr>
        <sz val="11"/>
        <color theme="1"/>
        <rFont val="Arial"/>
        <family val="2"/>
        <scheme val="major"/>
      </rPr>
      <t>- cazzola:</t>
    </r>
  </si>
  <si>
    <t>15.30 - 16.30</t>
  </si>
  <si>
    <t>Interventi psico-educativi e  didattici con disturbi relazionali</t>
  </si>
  <si>
    <t>15.00 - 18.45</t>
  </si>
  <si>
    <t>gradoni - didattica speciale codici comiunicativi</t>
  </si>
  <si>
    <t>Didattica speciale: codici comunicativi della educazione linguistica</t>
  </si>
  <si>
    <t>Sara Gradoni</t>
  </si>
  <si>
    <t>15.00-18.45</t>
  </si>
  <si>
    <t>Zambon - attività motoria</t>
  </si>
  <si>
    <t>Metodi  e didattiche delle attività motorie</t>
  </si>
  <si>
    <t>Christel Zambon</t>
  </si>
  <si>
    <t xml:space="preserve">sabato - didattica per le disabilità  sensoriali </t>
  </si>
  <si>
    <t>Didattica per le disabilita' sensoriali</t>
  </si>
  <si>
    <t>Enrica Sabato</t>
  </si>
  <si>
    <t>Artale - Linguaggi e tecniche comunicative non verbali</t>
  </si>
  <si>
    <t>Linguaggi e tecniche comunicative non verbali</t>
  </si>
  <si>
    <t>Giovanna Artale</t>
  </si>
  <si>
    <t>Interventi psico-educativi e  didattici con disturbi comportamentali</t>
  </si>
  <si>
    <t>Elena Pace</t>
  </si>
  <si>
    <t>pace - Interventi psico-educativi e  didattici</t>
  </si>
  <si>
    <t>RUSSO - Interventi psico-educativi e  didattici con disturbi relazionali</t>
  </si>
  <si>
    <t>Aula 1C - Palazzo Turchi di Bagno</t>
  </si>
  <si>
    <t>NOTE</t>
  </si>
  <si>
    <t>AULA LIBERA DALLE 15 CHIEDERE PROLUNGAMENTO FINO ALLE 19.15</t>
  </si>
  <si>
    <t>Aula EC1 - Palazzo Bevilacqua Costabili</t>
  </si>
  <si>
    <t>Aula A12 . Polo degli Adelardi</t>
  </si>
  <si>
    <t>Tutoraggio Indiretto per la scuola secondaria di II grado</t>
  </si>
  <si>
    <t>ganino - lab</t>
  </si>
  <si>
    <t>GANINO - LAB</t>
  </si>
  <si>
    <t xml:space="preserve">Didattica delle educazioni e dell’area antropologica </t>
  </si>
  <si>
    <t>MARESCOTTI - LAB</t>
  </si>
  <si>
    <t>Orientamento e progetto di vita e alternanza scuola-lavoro</t>
  </si>
  <si>
    <t>Aula A11 - Polo degli Adelardi</t>
  </si>
  <si>
    <t>15.00 - 16.30</t>
  </si>
  <si>
    <t>LAVECCHIA - LAB</t>
  </si>
  <si>
    <t>Pedagogia speciale e apprendimentoDidattica speciale: codici del linguaggio logico e matematico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</si>
</sst>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9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10"/>
      <color theme="1"/>
      <name val="Arial"/>
      <family val="2"/>
      <scheme val="major"/>
    </font>
    <font>
      <sz val="8"/>
      <color theme="1"/>
      <name val="Arial"/>
      <family val="2"/>
      <scheme val="major"/>
    </font>
    <font>
      <sz val="9"/>
      <color theme="1"/>
      <name val="Arial"/>
      <family val="2"/>
      <scheme val="major"/>
    </font>
    <font>
      <b/>
      <sz val="9"/>
      <color theme="0"/>
      <name val="Arial"/>
      <family val="2"/>
      <scheme val="major"/>
    </font>
    <font>
      <b/>
      <sz val="11"/>
      <name val="Trebuchet MS"/>
      <family val="2"/>
      <scheme val="minor"/>
    </font>
    <font>
      <sz val="11"/>
      <color rgb="FF0070C0"/>
      <name val="Trebuchet MS"/>
      <family val="2"/>
      <scheme val="minor"/>
    </font>
    <font>
      <sz val="11"/>
      <color theme="0"/>
      <name val="Arial"/>
      <family val="2"/>
      <scheme val="major"/>
    </font>
    <font>
      <b/>
      <sz val="8"/>
      <color theme="1"/>
      <name val="Arial"/>
      <family val="2"/>
      <scheme val="major"/>
    </font>
    <font>
      <b/>
      <sz val="9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i/>
      <sz val="10"/>
      <color theme="0"/>
      <name val="Arial"/>
      <family val="2"/>
    </font>
    <font>
      <b/>
      <i/>
      <sz val="10"/>
      <color theme="0"/>
      <name val="Arial"/>
      <family val="2"/>
    </font>
    <font>
      <b/>
      <sz val="11"/>
      <color theme="1"/>
      <name val="Arial"/>
      <family val="2"/>
      <scheme val="major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E9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40D4D8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600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CC3434"/>
        <bgColor indexed="64"/>
      </patternFill>
    </fill>
    <fill>
      <patternFill patternType="solid">
        <fgColor rgb="FF3333FF"/>
        <bgColor indexed="64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1">
    <xf numFmtId="0" fontId="0" fillId="0" borderId="0" applyFill="0" applyBorder="0" applyProtection="0"/>
    <xf numFmtId="0" fontId="14" fillId="3" borderId="0" applyNumberFormat="0" applyBorder="0" applyAlignment="0" applyProtection="0"/>
    <xf numFmtId="0" fontId="8" fillId="0" borderId="0" applyNumberFormat="0" applyFill="0" applyProtection="0">
      <alignment horizontal="left" indent="3"/>
    </xf>
    <xf numFmtId="0" fontId="5" fillId="4" borderId="1" applyNumberFormat="0" applyAlignment="0" applyProtection="0"/>
    <xf numFmtId="0" fontId="6" fillId="5" borderId="2" applyNumberFormat="0" applyProtection="0">
      <alignment vertical="center"/>
    </xf>
    <xf numFmtId="166" fontId="10" fillId="0" borderId="9" applyFill="0" applyProtection="0">
      <alignment horizontal="left" vertical="center" wrapText="1" indent="1"/>
    </xf>
    <xf numFmtId="0" fontId="13" fillId="0" borderId="6" applyFill="0" applyProtection="0">
      <alignment horizontal="left" vertical="top" wrapText="1" indent="1"/>
    </xf>
    <xf numFmtId="0" fontId="2" fillId="0" borderId="0" applyFill="0" applyProtection="0">
      <alignment horizontal="left" vertical="top" wrapText="1" indent="1"/>
    </xf>
    <xf numFmtId="0" fontId="12" fillId="0" borderId="8" applyFill="0" applyProtection="0">
      <alignment horizontal="left" vertical="center" wrapText="1" indent="1"/>
    </xf>
    <xf numFmtId="0" fontId="7" fillId="6" borderId="0" applyNumberFormat="0" applyBorder="0" applyProtection="0">
      <alignment horizontal="center"/>
    </xf>
    <xf numFmtId="0" fontId="11" fillId="7" borderId="3" applyNumberFormat="0" applyProtection="0">
      <alignment horizontal="left" vertical="center" indent="1"/>
    </xf>
    <xf numFmtId="0" fontId="11" fillId="6" borderId="3" applyNumberFormat="0" applyProtection="0">
      <alignment horizontal="left" indent="1"/>
    </xf>
    <xf numFmtId="0" fontId="9" fillId="0" borderId="0" applyNumberFormat="0" applyFill="0" applyBorder="0" applyAlignment="0" applyProtection="0"/>
    <xf numFmtId="0" fontId="1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5" fillId="0" borderId="11" applyNumberFormat="0" applyFill="0" applyAlignment="0" applyProtection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9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13" applyNumberFormat="0" applyAlignment="0" applyProtection="0"/>
    <xf numFmtId="0" fontId="21" fillId="13" borderId="14" applyNumberFormat="0" applyAlignment="0" applyProtection="0"/>
    <xf numFmtId="0" fontId="22" fillId="13" borderId="13" applyNumberFormat="0" applyAlignment="0" applyProtection="0"/>
    <xf numFmtId="0" fontId="23" fillId="0" borderId="15" applyNumberFormat="0" applyFill="0" applyAlignment="0" applyProtection="0"/>
    <xf numFmtId="0" fontId="5" fillId="14" borderId="16" applyNumberFormat="0" applyAlignment="0" applyProtection="0"/>
    <xf numFmtId="0" fontId="24" fillId="0" borderId="0" applyNumberForma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5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5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5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5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</cellStyleXfs>
  <cellXfs count="67">
    <xf numFmtId="0" fontId="0" fillId="0" borderId="0" xfId="0"/>
    <xf numFmtId="0" fontId="7" fillId="6" borderId="0" xfId="9">
      <alignment horizontal="center"/>
    </xf>
    <xf numFmtId="0" fontId="0" fillId="2" borderId="0" xfId="0" applyFill="1"/>
    <xf numFmtId="0" fontId="4" fillId="0" borderId="0" xfId="0" applyFont="1"/>
    <xf numFmtId="0" fontId="11" fillId="7" borderId="3" xfId="10">
      <alignment horizontal="left" vertical="center" indent="1"/>
    </xf>
    <xf numFmtId="0" fontId="11" fillId="6" borderId="3" xfId="11" applyAlignment="1">
      <alignment horizontal="left" vertical="center" indent="1"/>
    </xf>
    <xf numFmtId="0" fontId="0" fillId="2" borderId="0" xfId="0" applyFill="1" applyBorder="1"/>
    <xf numFmtId="0" fontId="13" fillId="0" borderId="6" xfId="6" applyFill="1">
      <alignment horizontal="left" vertical="top" wrapText="1" indent="1"/>
    </xf>
    <xf numFmtId="0" fontId="13" fillId="0" borderId="5" xfId="6" applyFill="1" applyBorder="1">
      <alignment horizontal="left" vertical="top" wrapText="1" indent="1"/>
    </xf>
    <xf numFmtId="0" fontId="13" fillId="0" borderId="7" xfId="6" applyFill="1" applyBorder="1">
      <alignment horizontal="left" vertical="top" wrapText="1" indent="1"/>
    </xf>
    <xf numFmtId="0" fontId="13" fillId="0" borderId="12" xfId="6" applyFill="1" applyBorder="1">
      <alignment horizontal="left" vertical="top" wrapText="1" indent="1"/>
    </xf>
    <xf numFmtId="166" fontId="10" fillId="0" borderId="9" xfId="5" applyFill="1">
      <alignment horizontal="left" vertical="center" wrapText="1" indent="1"/>
    </xf>
    <xf numFmtId="166" fontId="10" fillId="0" borderId="4" xfId="5" applyFill="1" applyBorder="1">
      <alignment horizontal="left" vertical="center" wrapText="1" indent="1"/>
    </xf>
    <xf numFmtId="0" fontId="13" fillId="37" borderId="6" xfId="6" applyFill="1">
      <alignment horizontal="left" vertical="top" wrapText="1" indent="1"/>
    </xf>
    <xf numFmtId="0" fontId="13" fillId="42" borderId="5" xfId="6" applyFill="1" applyBorder="1">
      <alignment horizontal="left" vertical="top" wrapText="1" indent="1"/>
    </xf>
    <xf numFmtId="0" fontId="26" fillId="36" borderId="6" xfId="6" applyFont="1" applyFill="1">
      <alignment horizontal="left" vertical="top" wrapText="1" indent="1"/>
    </xf>
    <xf numFmtId="0" fontId="27" fillId="38" borderId="6" xfId="6" applyFont="1" applyFill="1">
      <alignment horizontal="left" vertical="top" wrapText="1" indent="1"/>
    </xf>
    <xf numFmtId="0" fontId="0" fillId="0" borderId="0" xfId="0" applyAlignment="1">
      <alignment horizontal="center" vertical="center"/>
    </xf>
    <xf numFmtId="0" fontId="27" fillId="39" borderId="6" xfId="6" applyFont="1" applyFill="1">
      <alignment horizontal="left" vertical="top" wrapText="1" indent="1"/>
    </xf>
    <xf numFmtId="167" fontId="0" fillId="0" borderId="0" xfId="0" applyNumberFormat="1" applyAlignment="1">
      <alignment horizontal="center" vertical="center"/>
    </xf>
    <xf numFmtId="0" fontId="29" fillId="43" borderId="6" xfId="6" applyFont="1" applyFill="1">
      <alignment horizontal="left" vertical="top" wrapText="1" indent="1"/>
    </xf>
    <xf numFmtId="0" fontId="28" fillId="40" borderId="6" xfId="6" applyFont="1" applyFill="1">
      <alignment horizontal="left" vertical="top" wrapText="1" indent="1"/>
    </xf>
    <xf numFmtId="0" fontId="28" fillId="41" borderId="6" xfId="6" applyFont="1" applyFill="1">
      <alignment horizontal="left" vertical="top" wrapText="1" indent="1"/>
    </xf>
    <xf numFmtId="0" fontId="30" fillId="0" borderId="0" xfId="0" applyFont="1" applyAlignment="1">
      <alignment horizontal="center" vertical="center" wrapText="1"/>
    </xf>
    <xf numFmtId="167" fontId="0" fillId="40" borderId="17" xfId="0" applyNumberFormat="1" applyFill="1" applyBorder="1" applyAlignment="1">
      <alignment horizontal="center" vertical="center"/>
    </xf>
    <xf numFmtId="0" fontId="0" fillId="40" borderId="17" xfId="0" applyFill="1" applyBorder="1" applyAlignment="1">
      <alignment horizontal="center" vertical="center"/>
    </xf>
    <xf numFmtId="0" fontId="0" fillId="40" borderId="17" xfId="0" applyFill="1" applyBorder="1" applyAlignment="1">
      <alignment horizontal="center" vertical="center" wrapText="1"/>
    </xf>
    <xf numFmtId="167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11" fillId="44" borderId="6" xfId="6" applyFont="1" applyFill="1">
      <alignment horizontal="left" vertical="top" wrapText="1" indent="1"/>
    </xf>
    <xf numFmtId="0" fontId="31" fillId="0" borderId="17" xfId="0" applyFont="1" applyBorder="1" applyAlignment="1">
      <alignment horizontal="center" vertical="center"/>
    </xf>
    <xf numFmtId="0" fontId="13" fillId="45" borderId="6" xfId="6" applyFill="1">
      <alignment horizontal="left" vertical="top" wrapText="1" indent="1"/>
    </xf>
    <xf numFmtId="0" fontId="32" fillId="37" borderId="6" xfId="6" applyFont="1" applyFill="1">
      <alignment horizontal="left" vertical="top" wrapText="1" indent="1"/>
    </xf>
    <xf numFmtId="0" fontId="13" fillId="46" borderId="6" xfId="6" applyFill="1">
      <alignment horizontal="left" vertical="top" wrapText="1" indent="1"/>
    </xf>
    <xf numFmtId="0" fontId="13" fillId="47" borderId="6" xfId="6" applyFill="1">
      <alignment horizontal="left" vertical="top" wrapText="1" indent="1"/>
    </xf>
    <xf numFmtId="0" fontId="36" fillId="48" borderId="0" xfId="0" applyFont="1" applyFill="1" applyAlignment="1">
      <alignment wrapText="1"/>
    </xf>
    <xf numFmtId="167" fontId="0" fillId="0" borderId="17" xfId="0" applyNumberFormat="1" applyBorder="1" applyAlignment="1">
      <alignment horizontal="center" vertical="center" wrapText="1"/>
    </xf>
    <xf numFmtId="0" fontId="13" fillId="49" borderId="6" xfId="6" applyFill="1">
      <alignment horizontal="left" vertical="top" wrapText="1" indent="1"/>
    </xf>
    <xf numFmtId="0" fontId="13" fillId="50" borderId="6" xfId="6" applyFill="1">
      <alignment horizontal="left" vertical="top" wrapText="1" indent="1"/>
    </xf>
    <xf numFmtId="0" fontId="13" fillId="51" borderId="6" xfId="6" applyFill="1">
      <alignment horizontal="left" vertical="top" wrapText="1" indent="1"/>
    </xf>
    <xf numFmtId="0" fontId="13" fillId="52" borderId="6" xfId="6" applyFill="1">
      <alignment horizontal="left" vertical="top" wrapText="1" indent="1"/>
    </xf>
    <xf numFmtId="0" fontId="13" fillId="53" borderId="6" xfId="6" applyFill="1">
      <alignment horizontal="left" vertical="top" wrapText="1" indent="1"/>
    </xf>
    <xf numFmtId="0" fontId="13" fillId="54" borderId="6" xfId="6" applyFill="1">
      <alignment horizontal="left" vertical="top" wrapText="1" indent="1"/>
    </xf>
    <xf numFmtId="0" fontId="0" fillId="0" borderId="18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32" fillId="48" borderId="6" xfId="6" applyFont="1" applyFill="1">
      <alignment horizontal="left" vertical="top" wrapText="1" indent="1"/>
    </xf>
    <xf numFmtId="0" fontId="0" fillId="40" borderId="1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18" xfId="0" applyBorder="1"/>
    <xf numFmtId="0" fontId="0" fillId="0" borderId="0" xfId="0" applyBorder="1"/>
    <xf numFmtId="167" fontId="0" fillId="55" borderId="17" xfId="0" applyNumberFormat="1" applyFill="1" applyBorder="1" applyAlignment="1">
      <alignment horizontal="center" vertical="center"/>
    </xf>
    <xf numFmtId="0" fontId="0" fillId="55" borderId="17" xfId="0" applyFill="1" applyBorder="1" applyAlignment="1">
      <alignment horizontal="center" vertical="center" wrapText="1"/>
    </xf>
    <xf numFmtId="0" fontId="30" fillId="55" borderId="17" xfId="0" applyFont="1" applyFill="1" applyBorder="1" applyAlignment="1">
      <alignment horizontal="center" vertical="center" wrapText="1"/>
    </xf>
    <xf numFmtId="0" fontId="31" fillId="55" borderId="17" xfId="0" applyFont="1" applyFill="1" applyBorder="1" applyAlignment="1">
      <alignment horizontal="center" vertical="center"/>
    </xf>
    <xf numFmtId="0" fontId="13" fillId="56" borderId="6" xfId="6" applyFill="1">
      <alignment horizontal="left" vertical="top" wrapText="1" indent="1"/>
    </xf>
    <xf numFmtId="0" fontId="32" fillId="57" borderId="6" xfId="6" applyFont="1" applyFill="1">
      <alignment horizontal="left" vertical="top" wrapText="1" indent="1"/>
    </xf>
    <xf numFmtId="0" fontId="13" fillId="58" borderId="6" xfId="6" applyFill="1">
      <alignment horizontal="left" vertical="top" wrapText="1" indent="1"/>
    </xf>
    <xf numFmtId="0" fontId="13" fillId="59" borderId="6" xfId="6" applyFill="1">
      <alignment horizontal="left" vertical="top" wrapText="1" indent="1"/>
    </xf>
    <xf numFmtId="0" fontId="0" fillId="0" borderId="19" xfId="0" applyBorder="1"/>
    <xf numFmtId="0" fontId="0" fillId="0" borderId="17" xfId="0" applyBorder="1"/>
    <xf numFmtId="0" fontId="1" fillId="55" borderId="17" xfId="0" applyFont="1" applyFill="1" applyBorder="1" applyAlignment="1">
      <alignment horizontal="center" vertical="center" wrapText="1"/>
    </xf>
    <xf numFmtId="0" fontId="32" fillId="60" borderId="6" xfId="6" applyFont="1" applyFill="1">
      <alignment horizontal="left" vertical="top" wrapText="1" indent="1"/>
    </xf>
    <xf numFmtId="0" fontId="8" fillId="0" borderId="0" xfId="2">
      <alignment horizontal="left" indent="3"/>
    </xf>
    <xf numFmtId="0" fontId="0" fillId="0" borderId="8" xfId="8" applyFont="1">
      <alignment horizontal="left" vertical="center" wrapText="1" indent="1"/>
    </xf>
    <xf numFmtId="0" fontId="12" fillId="0" borderId="8" xfId="8">
      <alignment horizontal="left" vertical="center" wrapText="1" indent="1"/>
    </xf>
    <xf numFmtId="0" fontId="2" fillId="0" borderId="0" xfId="7">
      <alignment horizontal="left" vertical="top" wrapText="1" indent="1"/>
    </xf>
  </cellXfs>
  <cellStyles count="51">
    <cellStyle name="20% - Colore 1" xfId="30" builtinId="30" customBuiltin="1"/>
    <cellStyle name="20% - Colore 2" xfId="33" builtinId="34" customBuiltin="1"/>
    <cellStyle name="20% - Colore 3" xfId="37" builtinId="38" customBuiltin="1"/>
    <cellStyle name="20% - Colore 4" xfId="41" builtinId="42" customBuiltin="1"/>
    <cellStyle name="20% - Colore 5" xfId="44" builtinId="46" customBuiltin="1"/>
    <cellStyle name="20% - Colore 6" xfId="48" builtinId="50" customBuiltin="1"/>
    <cellStyle name="40% - Colore 1" xfId="1" builtinId="31" customBuiltin="1"/>
    <cellStyle name="40% - Colore 2" xfId="34" builtinId="35" customBuiltin="1"/>
    <cellStyle name="40% - Colore 3" xfId="38" builtinId="39" customBuiltin="1"/>
    <cellStyle name="40% - Colore 4" xfId="42" builtinId="43" customBuiltin="1"/>
    <cellStyle name="40% - Colore 5" xfId="45" builtinId="47" customBuiltin="1"/>
    <cellStyle name="40% - Colore 6" xfId="49" builtinId="51" customBuiltin="1"/>
    <cellStyle name="60% - Colore 1" xfId="31" builtinId="32" customBuiltin="1"/>
    <cellStyle name="60% - Colore 2" xfId="35" builtinId="36" customBuiltin="1"/>
    <cellStyle name="60% - Colore 3" xfId="39" builtinId="40" customBuiltin="1"/>
    <cellStyle name="60% - Colore 4" xfId="43" builtinId="44" customBuiltin="1"/>
    <cellStyle name="60% - Colore 5" xfId="46" builtinId="48" customBuiltin="1"/>
    <cellStyle name="60% - Colore 6" xfId="50" builtinId="52" customBuiltin="1"/>
    <cellStyle name="Calcolo" xfId="26" builtinId="22" customBuiltin="1"/>
    <cellStyle name="Cella collegata" xfId="27" builtinId="24" customBuiltin="1"/>
    <cellStyle name="Cella da controllare" xfId="28" builtinId="23" customBuiltin="1"/>
    <cellStyle name="Colore 1" xfId="3" builtinId="29" customBuiltin="1"/>
    <cellStyle name="Colore 2" xfId="32" builtinId="33" customBuiltin="1"/>
    <cellStyle name="Colore 3" xfId="36" builtinId="37" customBuiltin="1"/>
    <cellStyle name="Colore 4" xfId="40" builtinId="41" customBuiltin="1"/>
    <cellStyle name="Colore 5" xfId="4" builtinId="45" customBuiltin="1"/>
    <cellStyle name="Colore 6" xfId="47" builtinId="49" customBuiltin="1"/>
    <cellStyle name="Dettagli giorno" xfId="6"/>
    <cellStyle name="Giorno" xfId="5"/>
    <cellStyle name="Input" xfId="24" builtinId="20" customBuiltin="1"/>
    <cellStyle name="Intestazione note" xfId="8"/>
    <cellStyle name="Migliaia" xfId="16" builtinId="3" customBuiltin="1"/>
    <cellStyle name="Migliaia [0]" xfId="17" builtinId="6" customBuiltin="1"/>
    <cellStyle name="Neutrale" xfId="23" builtinId="28" customBuiltin="1"/>
    <cellStyle name="Normale" xfId="0" builtinId="0" customBuiltin="1"/>
    <cellStyle name="Nota" xfId="13" builtinId="10" customBuiltin="1"/>
    <cellStyle name="Note" xfId="7"/>
    <cellStyle name="Output" xfId="25" builtinId="21" customBuiltin="1"/>
    <cellStyle name="Percentuale" xfId="20" builtinId="5" customBuiltin="1"/>
    <cellStyle name="Testo avviso" xfId="29" builtinId="11" customBuiltin="1"/>
    <cellStyle name="Testo descrittivo" xfId="14" builtinId="53" customBuiltin="1"/>
    <cellStyle name="Titolo" xfId="9" builtinId="15" customBuiltin="1"/>
    <cellStyle name="Titolo 1" xfId="2" builtinId="16" customBuiltin="1"/>
    <cellStyle name="Titolo 2" xfId="10" builtinId="17" customBuiltin="1"/>
    <cellStyle name="Titolo 3" xfId="11" builtinId="18" customBuiltin="1"/>
    <cellStyle name="Titolo 4" xfId="12" builtinId="19" customBuiltin="1"/>
    <cellStyle name="Totale" xfId="15" builtinId="25" customBuiltin="1"/>
    <cellStyle name="Valore non valido" xfId="22" builtinId="27" customBuiltin="1"/>
    <cellStyle name="Valore valido" xfId="21" builtinId="26" customBuiltin="1"/>
    <cellStyle name="Valuta" xfId="18" builtinId="4" customBuiltin="1"/>
    <cellStyle name="Valuta [0]" xfId="19" builtinId="7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3333FF"/>
      <color rgb="FFE600EB"/>
      <color rgb="FF40D4D8"/>
      <color rgb="FFFE9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H168"/>
  <sheetViews>
    <sheetView showGridLines="0" topLeftCell="A96" zoomScale="50" zoomScaleNormal="50" workbookViewId="0">
      <selection activeCell="D124" sqref="D124"/>
    </sheetView>
  </sheetViews>
  <sheetFormatPr defaultColWidth="8.625" defaultRowHeight="16.5" x14ac:dyDescent="0.3"/>
  <cols>
    <col min="1" max="1" width="2" customWidth="1"/>
    <col min="2" max="2" width="18.125" customWidth="1"/>
    <col min="3" max="8" width="17.625" customWidth="1"/>
    <col min="9" max="9" width="2.5" customWidth="1"/>
    <col min="14" max="14" width="6.625" customWidth="1"/>
  </cols>
  <sheetData>
    <row r="1" spans="1:8" ht="54" customHeight="1" x14ac:dyDescent="0.7">
      <c r="A1" s="2"/>
      <c r="B1" s="1">
        <v>2024</v>
      </c>
      <c r="C1" s="63" t="s">
        <v>2</v>
      </c>
      <c r="D1" s="63"/>
      <c r="E1" s="63"/>
      <c r="F1" s="2"/>
      <c r="G1" s="2"/>
      <c r="H1" s="2"/>
    </row>
    <row r="2" spans="1:8" ht="14.25" customHeight="1" x14ac:dyDescent="0.3">
      <c r="A2" s="3"/>
      <c r="B2" s="4" t="s">
        <v>0</v>
      </c>
      <c r="C2" s="5" t="str">
        <f t="shared" ref="C2:H2" si="0">UPPER(TEXT(C3,"gggg"))</f>
        <v>MARTEDÌ</v>
      </c>
      <c r="D2" s="4" t="str">
        <f t="shared" si="0"/>
        <v>MERCOLEDÌ</v>
      </c>
      <c r="E2" s="5" t="str">
        <f t="shared" si="0"/>
        <v>GIOVEDÌ</v>
      </c>
      <c r="F2" s="4" t="str">
        <f t="shared" si="0"/>
        <v>VENERDÌ</v>
      </c>
      <c r="G2" s="5" t="str">
        <f t="shared" si="0"/>
        <v>SABATO</v>
      </c>
      <c r="H2" s="4" t="str">
        <f t="shared" si="0"/>
        <v>DOMENICA</v>
      </c>
    </row>
    <row r="3" spans="1:8" ht="16.5" customHeight="1" x14ac:dyDescent="0.3">
      <c r="B3" s="11">
        <f t="array" ref="B3:H3">Giorni+1+DATE(Calendario1Annuale,OpzioneCalendario1Mensile,1)-WEEKDAY(DATE(Calendario1Annuale,OpzioneCalendario1Mensile,1),OpzioneGiornoSettimana)</f>
        <v>45502</v>
      </c>
      <c r="C3" s="11">
        <v>45503</v>
      </c>
      <c r="D3" s="11">
        <v>45504</v>
      </c>
      <c r="E3" s="11">
        <v>45505</v>
      </c>
      <c r="F3" s="11">
        <v>45506</v>
      </c>
      <c r="G3" s="11">
        <v>45507</v>
      </c>
      <c r="H3" s="12">
        <v>45508</v>
      </c>
    </row>
    <row r="4" spans="1:8" ht="56.25" customHeight="1" x14ac:dyDescent="0.3">
      <c r="B4" s="7"/>
      <c r="C4" s="7"/>
      <c r="D4" s="7"/>
      <c r="E4" s="7"/>
      <c r="F4" s="7"/>
      <c r="G4" s="7"/>
      <c r="H4" s="8"/>
    </row>
    <row r="5" spans="1:8" ht="16.5" customHeight="1" x14ac:dyDescent="0.3">
      <c r="B5" s="11">
        <f t="array" ref="B5:H5">Giorni+8+DATE(Calendario1Annuale,OpzioneCalendario1Mensile,1)-WEEKDAY(DATE(Calendario1Annuale,OpzioneCalendario1Mensile,1),OpzioneGiornoSettimana)</f>
        <v>45509</v>
      </c>
      <c r="C5" s="11">
        <v>45510</v>
      </c>
      <c r="D5" s="11">
        <v>45511</v>
      </c>
      <c r="E5" s="11">
        <v>45512</v>
      </c>
      <c r="F5" s="11">
        <v>45513</v>
      </c>
      <c r="G5" s="11">
        <v>45514</v>
      </c>
      <c r="H5" s="12">
        <v>45515</v>
      </c>
    </row>
    <row r="6" spans="1:8" ht="56.25" customHeight="1" x14ac:dyDescent="0.3">
      <c r="B6" s="7"/>
      <c r="C6" s="7"/>
      <c r="D6" s="7"/>
      <c r="E6" s="7"/>
      <c r="F6" s="7"/>
      <c r="G6" s="7"/>
      <c r="H6" s="10"/>
    </row>
    <row r="7" spans="1:8" ht="16.5" customHeight="1" x14ac:dyDescent="0.3">
      <c r="B7" s="11">
        <f t="array" ref="B7:H7">Giorni+15+DATE(Calendario1Annuale,OpzioneCalendario1Mensile,1)-WEEKDAY(DATE(Calendario1Annuale,OpzioneCalendario1Mensile,1),OpzioneGiornoSettimana)</f>
        <v>45516</v>
      </c>
      <c r="C7" s="11">
        <v>45517</v>
      </c>
      <c r="D7" s="11">
        <v>45518</v>
      </c>
      <c r="E7" s="11">
        <v>45519</v>
      </c>
      <c r="F7" s="11">
        <v>45520</v>
      </c>
      <c r="G7" s="11">
        <v>45521</v>
      </c>
      <c r="H7" s="12">
        <v>45522</v>
      </c>
    </row>
    <row r="8" spans="1:8" ht="56.25" customHeight="1" x14ac:dyDescent="0.3">
      <c r="B8" s="15" t="s">
        <v>3</v>
      </c>
      <c r="C8" s="13" t="s">
        <v>4</v>
      </c>
      <c r="D8" s="16" t="s">
        <v>5</v>
      </c>
      <c r="E8" s="18" t="s">
        <v>28</v>
      </c>
      <c r="F8" s="21" t="s">
        <v>31</v>
      </c>
      <c r="G8" s="22" t="s">
        <v>32</v>
      </c>
      <c r="H8" s="14" t="s">
        <v>6</v>
      </c>
    </row>
    <row r="9" spans="1:8" ht="16.5" customHeight="1" x14ac:dyDescent="0.3">
      <c r="B9" s="11">
        <f t="array" ref="B9:H9">Giorni+22+DATE(Calendario1Annuale,OpzioneCalendario1Mensile,1)-WEEKDAY(DATE(Calendario1Annuale,OpzioneCalendario1Mensile,1),OpzioneGiornoSettimana)</f>
        <v>45523</v>
      </c>
      <c r="C9" s="11">
        <v>45524</v>
      </c>
      <c r="D9" s="11">
        <v>45525</v>
      </c>
      <c r="E9" s="11">
        <v>45526</v>
      </c>
      <c r="F9" s="11">
        <v>45527</v>
      </c>
      <c r="G9" s="11">
        <v>45528</v>
      </c>
      <c r="H9" s="12">
        <v>45529</v>
      </c>
    </row>
    <row r="10" spans="1:8" ht="56.25" customHeight="1" x14ac:dyDescent="0.3">
      <c r="B10" s="20" t="s">
        <v>30</v>
      </c>
      <c r="C10" s="30" t="s">
        <v>34</v>
      </c>
      <c r="D10" s="32" t="s">
        <v>46</v>
      </c>
      <c r="E10" s="33" t="s">
        <v>47</v>
      </c>
      <c r="F10" s="34" t="s">
        <v>55</v>
      </c>
      <c r="G10" s="55" t="s">
        <v>89</v>
      </c>
      <c r="H10" s="56" t="s">
        <v>90</v>
      </c>
    </row>
    <row r="11" spans="1:8" ht="16.5" customHeight="1" x14ac:dyDescent="0.3">
      <c r="B11" s="11">
        <f t="array" ref="B11:H11">Giorni+29+DATE(Calendario1Annuale,OpzioneCalendario1Mensile,1)-WEEKDAY(DATE(Calendario1Annuale,OpzioneCalendario1Mensile,1),OpzioneGiornoSettimana)</f>
        <v>45530</v>
      </c>
      <c r="C11" s="11">
        <v>45531</v>
      </c>
      <c r="D11" s="11">
        <v>45532</v>
      </c>
      <c r="E11" s="11">
        <v>45533</v>
      </c>
      <c r="F11" s="11">
        <v>45534</v>
      </c>
      <c r="G11" s="11">
        <v>45535</v>
      </c>
      <c r="H11" s="12">
        <v>45536</v>
      </c>
    </row>
    <row r="12" spans="1:8" ht="57" customHeight="1" x14ac:dyDescent="0.3">
      <c r="B12" s="7"/>
      <c r="C12" s="7"/>
      <c r="D12" s="7"/>
      <c r="E12" s="7"/>
      <c r="F12" s="7"/>
      <c r="G12" s="7"/>
      <c r="H12" s="8"/>
    </row>
    <row r="13" spans="1:8" ht="16.5" customHeight="1" x14ac:dyDescent="0.3">
      <c r="B13" s="11">
        <f t="array" ref="B13:C13">Giorni+36+DATE(Calendario1Annuale,OpzioneCalendario1Mensile,1)-WEEKDAY(DATE(Calendario1Annuale,OpzioneCalendario1Mensile,1),OpzioneGiornoSettimana)</f>
        <v>45537</v>
      </c>
      <c r="C13" s="11">
        <v>45538</v>
      </c>
      <c r="D13" s="65" t="s">
        <v>1</v>
      </c>
      <c r="E13" s="65"/>
      <c r="F13" s="65"/>
      <c r="G13" s="65"/>
      <c r="H13" s="65"/>
    </row>
    <row r="14" spans="1:8" ht="63.75" customHeight="1" x14ac:dyDescent="0.3">
      <c r="B14" s="7"/>
      <c r="C14" s="7"/>
      <c r="D14" s="66"/>
      <c r="E14" s="66"/>
      <c r="F14" s="66"/>
      <c r="G14" s="66"/>
      <c r="H14" s="66"/>
    </row>
    <row r="15" spans="1:8" ht="54" customHeight="1" x14ac:dyDescent="0.7">
      <c r="A15" s="2"/>
      <c r="B15" s="1">
        <f>YEAR(DATE(Calendario1Annuale,OpzioneCalendario1Mensile+1,1))</f>
        <v>2024</v>
      </c>
      <c r="C15" s="63" t="str">
        <f>TEXT(DATE(Calendario1Annuale,OpzioneCalendario1Mensile+1,1),"mmmm")</f>
        <v>settembre</v>
      </c>
      <c r="D15" s="63"/>
      <c r="E15" s="63"/>
      <c r="F15" s="6"/>
      <c r="G15" s="6"/>
      <c r="H15" s="2"/>
    </row>
    <row r="16" spans="1:8" ht="14.25" customHeight="1" x14ac:dyDescent="0.3">
      <c r="A16" s="3"/>
      <c r="B16" s="4" t="str">
        <f t="shared" ref="B16:H16" si="1">UPPER(TEXT(B17,"gggg"))</f>
        <v>LUNEDÌ</v>
      </c>
      <c r="C16" s="5" t="str">
        <f t="shared" si="1"/>
        <v>MARTEDÌ</v>
      </c>
      <c r="D16" s="4" t="str">
        <f t="shared" si="1"/>
        <v>MERCOLEDÌ</v>
      </c>
      <c r="E16" s="5" t="str">
        <f t="shared" si="1"/>
        <v>GIOVEDÌ</v>
      </c>
      <c r="F16" s="4" t="str">
        <f t="shared" si="1"/>
        <v>VENERDÌ</v>
      </c>
      <c r="G16" s="5" t="str">
        <f t="shared" si="1"/>
        <v>SABATO</v>
      </c>
      <c r="H16" s="4" t="str">
        <f t="shared" si="1"/>
        <v>DOMENICA</v>
      </c>
    </row>
    <row r="17" spans="1:8" ht="16.5" customHeight="1" x14ac:dyDescent="0.3">
      <c r="B17" s="11">
        <f t="array" ref="B17:H17">Giorni+1+DATE(Calendario2Annuale,OpzioneCalendario2Mensile,1)-WEEKDAY(DATE(Calendario2Annuale,OpzioneCalendario2Mensile,1),OpzioneGiornoSettimana)</f>
        <v>45530</v>
      </c>
      <c r="C17" s="11">
        <v>45531</v>
      </c>
      <c r="D17" s="11">
        <v>45532</v>
      </c>
      <c r="E17" s="11">
        <v>45533</v>
      </c>
      <c r="F17" s="11">
        <v>45534</v>
      </c>
      <c r="G17" s="11">
        <v>45535</v>
      </c>
      <c r="H17" s="12">
        <v>45536</v>
      </c>
    </row>
    <row r="18" spans="1:8" ht="56.25" customHeight="1" x14ac:dyDescent="0.3">
      <c r="B18" s="7"/>
      <c r="C18" s="7"/>
      <c r="D18" s="7"/>
      <c r="E18" s="7"/>
      <c r="F18" s="7"/>
      <c r="G18" s="7"/>
      <c r="H18" s="8"/>
    </row>
    <row r="19" spans="1:8" ht="16.5" customHeight="1" x14ac:dyDescent="0.3">
      <c r="B19" s="11">
        <f t="array" ref="B19:H19">Giorni+8+DATE(Calendario2Annuale,OpzioneCalendario2Mensile,1)-WEEKDAY(DATE(Calendario2Annuale,OpzioneCalendario2Mensile,1),OpzioneGiornoSettimana)</f>
        <v>45537</v>
      </c>
      <c r="C19" s="11">
        <v>45538</v>
      </c>
      <c r="D19" s="11">
        <v>45539</v>
      </c>
      <c r="E19" s="11">
        <v>45540</v>
      </c>
      <c r="F19" s="11">
        <v>45541</v>
      </c>
      <c r="G19" s="11">
        <v>45542</v>
      </c>
      <c r="H19" s="12">
        <v>45543</v>
      </c>
    </row>
    <row r="20" spans="1:8" ht="56.25" customHeight="1" x14ac:dyDescent="0.3">
      <c r="B20" s="7"/>
      <c r="C20" s="7"/>
      <c r="D20" s="7"/>
      <c r="E20" s="7"/>
      <c r="F20" s="7"/>
      <c r="G20" s="7"/>
      <c r="H20" s="8"/>
    </row>
    <row r="21" spans="1:8" ht="16.5" customHeight="1" x14ac:dyDescent="0.3">
      <c r="B21" s="11">
        <f t="array" ref="B21:H21">Giorni+15+DATE(Calendario2Annuale,OpzioneCalendario2Mensile,1)-WEEKDAY(DATE(Calendario2Annuale,OpzioneCalendario2Mensile,1),OpzioneGiornoSettimana)</f>
        <v>45544</v>
      </c>
      <c r="C21" s="11">
        <v>45545</v>
      </c>
      <c r="D21" s="11">
        <v>45546</v>
      </c>
      <c r="E21" s="11">
        <v>45547</v>
      </c>
      <c r="F21" s="11">
        <v>45548</v>
      </c>
      <c r="G21" s="11">
        <v>45549</v>
      </c>
      <c r="H21" s="12">
        <v>45550</v>
      </c>
    </row>
    <row r="22" spans="1:8" ht="56.25" customHeight="1" x14ac:dyDescent="0.3">
      <c r="B22" s="7"/>
      <c r="C22" s="7"/>
      <c r="D22" s="7"/>
      <c r="E22" s="7"/>
      <c r="F22" s="7"/>
      <c r="G22" s="7"/>
      <c r="H22" s="8"/>
    </row>
    <row r="23" spans="1:8" ht="16.5" customHeight="1" x14ac:dyDescent="0.3">
      <c r="B23" s="11">
        <f t="array" ref="B23:H23">Giorni+22+DATE(Calendario2Annuale,OpzioneCalendario2Mensile,1)-WEEKDAY(DATE(Calendario2Annuale,OpzioneCalendario2Mensile,1),OpzioneGiornoSettimana)</f>
        <v>45551</v>
      </c>
      <c r="C23" s="11">
        <v>45552</v>
      </c>
      <c r="D23" s="11">
        <v>45553</v>
      </c>
      <c r="E23" s="11">
        <v>45554</v>
      </c>
      <c r="F23" s="11">
        <v>45555</v>
      </c>
      <c r="G23" s="11">
        <v>45556</v>
      </c>
      <c r="H23" s="12">
        <v>45557</v>
      </c>
    </row>
    <row r="24" spans="1:8" ht="56.25" customHeight="1" x14ac:dyDescent="0.3">
      <c r="B24" s="7"/>
      <c r="C24" s="7"/>
      <c r="D24" s="7"/>
      <c r="E24" s="7"/>
      <c r="F24" s="7"/>
      <c r="G24" s="7"/>
      <c r="H24" s="8"/>
    </row>
    <row r="25" spans="1:8" ht="16.5" customHeight="1" x14ac:dyDescent="0.3">
      <c r="B25" s="11">
        <f t="array" ref="B25:H25">Giorni+29+DATE(Calendario2Annuale,OpzioneCalendario2Mensile,1)-WEEKDAY(DATE(Calendario2Annuale,OpzioneCalendario2Mensile,1),OpzioneGiornoSettimana)</f>
        <v>45558</v>
      </c>
      <c r="C25" s="11">
        <v>45559</v>
      </c>
      <c r="D25" s="11">
        <v>45560</v>
      </c>
      <c r="E25" s="11">
        <v>45561</v>
      </c>
      <c r="F25" s="11">
        <v>45562</v>
      </c>
      <c r="G25" s="11">
        <v>45563</v>
      </c>
      <c r="H25" s="12">
        <v>45564</v>
      </c>
    </row>
    <row r="26" spans="1:8" ht="57" customHeight="1" x14ac:dyDescent="0.3">
      <c r="B26" s="7"/>
      <c r="C26" s="7"/>
      <c r="D26" s="7"/>
      <c r="E26" s="7"/>
      <c r="F26" s="7"/>
      <c r="G26" s="7"/>
      <c r="H26" s="9"/>
    </row>
    <row r="27" spans="1:8" ht="16.5" customHeight="1" x14ac:dyDescent="0.3">
      <c r="B27" s="11">
        <f t="array" ref="B27:C27">Giorni+36+DATE(Calendario2Annuale,OpzioneCalendario2Mensile,1)-WEEKDAY(DATE(Calendario2Annuale,OpzioneCalendario2Mensile,1),OpzioneGiornoSettimana)</f>
        <v>45565</v>
      </c>
      <c r="C27" s="11">
        <v>45566</v>
      </c>
      <c r="D27" s="65" t="s">
        <v>1</v>
      </c>
      <c r="E27" s="65"/>
      <c r="F27" s="65"/>
      <c r="G27" s="65"/>
      <c r="H27" s="65"/>
    </row>
    <row r="28" spans="1:8" ht="63.75" customHeight="1" x14ac:dyDescent="0.3">
      <c r="B28" s="7"/>
      <c r="C28" s="7"/>
      <c r="D28" s="66"/>
      <c r="E28" s="66"/>
      <c r="F28" s="66"/>
      <c r="G28" s="66"/>
      <c r="H28" s="66"/>
    </row>
    <row r="29" spans="1:8" ht="54" customHeight="1" x14ac:dyDescent="0.7">
      <c r="A29" s="2"/>
      <c r="B29" s="1">
        <f>YEAR(DATE(Calendario2Annuale,OpzioneCalendario2Mensile+1,1))</f>
        <v>2024</v>
      </c>
      <c r="C29" s="63" t="str">
        <f>TEXT(DATE(Calendario2Annuale,OpzioneCalendario2Mensile+1,1),"mmmm")</f>
        <v>ottobre</v>
      </c>
      <c r="D29" s="63"/>
      <c r="E29" s="63"/>
      <c r="F29" s="6"/>
      <c r="G29" s="6"/>
      <c r="H29" s="2"/>
    </row>
    <row r="30" spans="1:8" ht="14.25" customHeight="1" x14ac:dyDescent="0.3">
      <c r="A30" s="3"/>
      <c r="B30" s="4" t="str">
        <f t="shared" ref="B30:H30" si="2">UPPER(TEXT(B31,"gggg"))</f>
        <v>LUNEDÌ</v>
      </c>
      <c r="C30" s="5" t="str">
        <f t="shared" si="2"/>
        <v>MARTEDÌ</v>
      </c>
      <c r="D30" s="4" t="str">
        <f t="shared" si="2"/>
        <v>MERCOLEDÌ</v>
      </c>
      <c r="E30" s="5" t="str">
        <f t="shared" si="2"/>
        <v>GIOVEDÌ</v>
      </c>
      <c r="F30" s="4" t="str">
        <f t="shared" si="2"/>
        <v>VENERDÌ</v>
      </c>
      <c r="G30" s="5" t="str">
        <f t="shared" si="2"/>
        <v>SABATO</v>
      </c>
      <c r="H30" s="4" t="str">
        <f t="shared" si="2"/>
        <v>DOMENICA</v>
      </c>
    </row>
    <row r="31" spans="1:8" ht="16.5" customHeight="1" x14ac:dyDescent="0.3">
      <c r="B31" s="11">
        <f t="array" ref="B31:H31">Giorni+1+DATE(Calendario3Annuale,OpzioneCalendario3Mensile,1)-WEEKDAY(DATE(Calendario3Annuale,OpzioneCalendario3Mensile,1),OpzioneGiornoSettimana)</f>
        <v>45565</v>
      </c>
      <c r="C31" s="11">
        <v>45566</v>
      </c>
      <c r="D31" s="11">
        <v>45567</v>
      </c>
      <c r="E31" s="11">
        <v>45568</v>
      </c>
      <c r="F31" s="11">
        <v>45569</v>
      </c>
      <c r="G31" s="11">
        <v>45570</v>
      </c>
      <c r="H31" s="12">
        <v>45571</v>
      </c>
    </row>
    <row r="32" spans="1:8" ht="56.25" customHeight="1" x14ac:dyDescent="0.3">
      <c r="B32" s="7"/>
      <c r="C32" s="7"/>
      <c r="D32" s="7"/>
      <c r="E32" s="7"/>
      <c r="F32" s="7"/>
      <c r="G32" s="7"/>
      <c r="H32" s="8"/>
    </row>
    <row r="33" spans="1:8" ht="16.5" customHeight="1" x14ac:dyDescent="0.3">
      <c r="B33" s="11">
        <f t="array" ref="B33:H33">Giorni+8+DATE(Calendario3Annuale,OpzioneCalendario3Mensile,1)-WEEKDAY(DATE(Calendario3Annuale,OpzioneCalendario3Mensile,1),OpzioneGiornoSettimana)</f>
        <v>45572</v>
      </c>
      <c r="C33" s="11">
        <v>45573</v>
      </c>
      <c r="D33" s="11">
        <v>45574</v>
      </c>
      <c r="E33" s="11">
        <v>45575</v>
      </c>
      <c r="F33" s="11">
        <v>45576</v>
      </c>
      <c r="G33" s="11">
        <v>45577</v>
      </c>
      <c r="H33" s="12">
        <v>45578</v>
      </c>
    </row>
    <row r="34" spans="1:8" ht="56.25" customHeight="1" x14ac:dyDescent="0.3">
      <c r="B34" s="7"/>
      <c r="C34" s="7"/>
      <c r="D34" s="7"/>
      <c r="E34" s="7"/>
      <c r="F34" s="7"/>
      <c r="G34" s="7"/>
      <c r="H34" s="8"/>
    </row>
    <row r="35" spans="1:8" ht="16.5" customHeight="1" x14ac:dyDescent="0.3">
      <c r="B35" s="11">
        <f t="array" ref="B35:H35">Giorni+15+DATE(Calendario3Annuale,OpzioneCalendario3Mensile,1)-WEEKDAY(DATE(Calendario3Annuale,OpzioneCalendario3Mensile,1),OpzioneGiornoSettimana)</f>
        <v>45579</v>
      </c>
      <c r="C35" s="11">
        <v>45580</v>
      </c>
      <c r="D35" s="11">
        <v>45581</v>
      </c>
      <c r="E35" s="11">
        <v>45582</v>
      </c>
      <c r="F35" s="11">
        <v>45583</v>
      </c>
      <c r="G35" s="11">
        <v>45584</v>
      </c>
      <c r="H35" s="12">
        <v>45585</v>
      </c>
    </row>
    <row r="36" spans="1:8" ht="56.25" customHeight="1" x14ac:dyDescent="0.3">
      <c r="B36" s="7"/>
      <c r="C36" s="7"/>
      <c r="D36" s="7"/>
      <c r="E36" s="7"/>
      <c r="F36" s="7"/>
      <c r="G36" s="7"/>
      <c r="H36" s="8"/>
    </row>
    <row r="37" spans="1:8" ht="16.5" customHeight="1" x14ac:dyDescent="0.3">
      <c r="B37" s="11">
        <f t="array" ref="B37:H37">Giorni+22+DATE(Calendario3Annuale,OpzioneCalendario3Mensile,1)-WEEKDAY(DATE(Calendario3Annuale,OpzioneCalendario3Mensile,1),OpzioneGiornoSettimana)</f>
        <v>45586</v>
      </c>
      <c r="C37" s="11">
        <v>45587</v>
      </c>
      <c r="D37" s="11">
        <v>45588</v>
      </c>
      <c r="E37" s="11">
        <v>45589</v>
      </c>
      <c r="F37" s="11">
        <v>45590</v>
      </c>
      <c r="G37" s="11">
        <v>45591</v>
      </c>
      <c r="H37" s="12">
        <v>45592</v>
      </c>
    </row>
    <row r="38" spans="1:8" ht="56.25" customHeight="1" x14ac:dyDescent="0.3">
      <c r="B38" s="7"/>
      <c r="C38" s="7"/>
      <c r="D38" s="7"/>
      <c r="E38" s="18" t="s">
        <v>28</v>
      </c>
      <c r="F38" s="15" t="s">
        <v>3</v>
      </c>
      <c r="G38" s="7"/>
      <c r="H38" s="8"/>
    </row>
    <row r="39" spans="1:8" ht="16.5" customHeight="1" x14ac:dyDescent="0.3">
      <c r="B39" s="11">
        <f t="array" ref="B39:H39">Giorni+29+DATE(Calendario3Annuale,OpzioneCalendario3Mensile,1)-WEEKDAY(DATE(Calendario3Annuale,OpzioneCalendario3Mensile,1),OpzioneGiornoSettimana)</f>
        <v>45593</v>
      </c>
      <c r="C39" s="11">
        <v>45594</v>
      </c>
      <c r="D39" s="11">
        <v>45595</v>
      </c>
      <c r="E39" s="11">
        <v>45596</v>
      </c>
      <c r="F39" s="11">
        <v>45597</v>
      </c>
      <c r="G39" s="11">
        <v>45598</v>
      </c>
      <c r="H39" s="12">
        <v>45599</v>
      </c>
    </row>
    <row r="40" spans="1:8" ht="57" customHeight="1" x14ac:dyDescent="0.3">
      <c r="B40" s="7"/>
      <c r="C40" s="7"/>
      <c r="D40" s="21" t="s">
        <v>31</v>
      </c>
      <c r="E40" s="7"/>
      <c r="F40" s="7"/>
      <c r="G40" s="7"/>
      <c r="H40" s="9"/>
    </row>
    <row r="41" spans="1:8" ht="16.5" customHeight="1" x14ac:dyDescent="0.3">
      <c r="B41" s="11">
        <f t="array" ref="B41:C41">Giorni+36+DATE(Calendario3Annuale,OpzioneCalendario3Mensile,1)-WEEKDAY(DATE(Calendario3Annuale,OpzioneCalendario3Mensile,1),OpzioneGiornoSettimana)</f>
        <v>45600</v>
      </c>
      <c r="C41" s="11">
        <v>45601</v>
      </c>
      <c r="D41" s="65" t="s">
        <v>1</v>
      </c>
      <c r="E41" s="65"/>
      <c r="F41" s="65"/>
      <c r="G41" s="65"/>
      <c r="H41" s="65"/>
    </row>
    <row r="42" spans="1:8" ht="63.75" customHeight="1" x14ac:dyDescent="0.3">
      <c r="B42" s="7"/>
      <c r="C42" s="7"/>
      <c r="D42" s="66"/>
      <c r="E42" s="66"/>
      <c r="F42" s="66"/>
      <c r="G42" s="66"/>
      <c r="H42" s="66"/>
    </row>
    <row r="43" spans="1:8" ht="54" customHeight="1" x14ac:dyDescent="0.7">
      <c r="A43" s="2"/>
      <c r="B43" s="1">
        <f>YEAR(DATE(Calendario3Annuale,OpzioneCalendario3Mensile+1,1))</f>
        <v>2024</v>
      </c>
      <c r="C43" s="63" t="str">
        <f>TEXT(DATE(Calendario3Annuale,OpzioneCalendario3Mensile+1,1),"mmmm")</f>
        <v>novembre</v>
      </c>
      <c r="D43" s="63"/>
      <c r="E43" s="63"/>
      <c r="F43" s="6"/>
      <c r="G43" s="6"/>
      <c r="H43" s="2"/>
    </row>
    <row r="44" spans="1:8" ht="14.25" customHeight="1" x14ac:dyDescent="0.3">
      <c r="A44" s="3"/>
      <c r="B44" s="4" t="str">
        <f t="shared" ref="B44:H44" si="3">UPPER(TEXT(B45,"gggg"))</f>
        <v>LUNEDÌ</v>
      </c>
      <c r="C44" s="5" t="str">
        <f t="shared" si="3"/>
        <v>MARTEDÌ</v>
      </c>
      <c r="D44" s="4" t="str">
        <f t="shared" si="3"/>
        <v>MERCOLEDÌ</v>
      </c>
      <c r="E44" s="5" t="str">
        <f t="shared" si="3"/>
        <v>GIOVEDÌ</v>
      </c>
      <c r="F44" s="4" t="str">
        <f t="shared" si="3"/>
        <v>VENERDÌ</v>
      </c>
      <c r="G44" s="5" t="str">
        <f t="shared" si="3"/>
        <v>SABATO</v>
      </c>
      <c r="H44" s="4" t="str">
        <f t="shared" si="3"/>
        <v>DOMENICA</v>
      </c>
    </row>
    <row r="45" spans="1:8" ht="16.5" customHeight="1" x14ac:dyDescent="0.3">
      <c r="B45" s="11">
        <f t="array" ref="B45:H45">Giorni+1+DATE(Calendario4Annuale,OpzioneCalendario4Mensile,1)-WEEKDAY(DATE(Calendario4Annuale,OpzioneCalendario4Mensile,1),OpzioneGiornoSettimana)</f>
        <v>45593</v>
      </c>
      <c r="C45" s="11">
        <v>45594</v>
      </c>
      <c r="D45" s="11">
        <v>45595</v>
      </c>
      <c r="E45" s="11">
        <v>45596</v>
      </c>
      <c r="F45" s="11">
        <v>45597</v>
      </c>
      <c r="G45" s="11">
        <v>45598</v>
      </c>
      <c r="H45" s="12">
        <v>45599</v>
      </c>
    </row>
    <row r="46" spans="1:8" ht="56.25" customHeight="1" x14ac:dyDescent="0.3">
      <c r="B46" s="7"/>
      <c r="C46" s="7"/>
      <c r="D46" s="7"/>
      <c r="E46" s="7"/>
      <c r="F46" s="7"/>
      <c r="G46" s="7"/>
      <c r="H46" s="8"/>
    </row>
    <row r="47" spans="1:8" ht="16.5" customHeight="1" x14ac:dyDescent="0.3">
      <c r="B47" s="11">
        <f t="array" ref="B47:H47">Giorni+8+DATE(Calendario4Annuale,OpzioneCalendario4Mensile,1)-WEEKDAY(DATE(Calendario4Annuale,OpzioneCalendario4Mensile,1),OpzioneGiornoSettimana)</f>
        <v>45600</v>
      </c>
      <c r="C47" s="11">
        <v>45601</v>
      </c>
      <c r="D47" s="11">
        <v>45602</v>
      </c>
      <c r="E47" s="11">
        <v>45603</v>
      </c>
      <c r="F47" s="11">
        <v>45604</v>
      </c>
      <c r="G47" s="11">
        <v>45605</v>
      </c>
      <c r="H47" s="12">
        <v>45606</v>
      </c>
    </row>
    <row r="48" spans="1:8" ht="56.25" customHeight="1" x14ac:dyDescent="0.3">
      <c r="B48" s="22" t="s">
        <v>32</v>
      </c>
      <c r="C48" s="7"/>
      <c r="D48" s="15" t="s">
        <v>3</v>
      </c>
      <c r="E48" s="13" t="s">
        <v>4</v>
      </c>
      <c r="G48" s="7"/>
      <c r="H48" s="8"/>
    </row>
    <row r="49" spans="1:8" ht="16.5" customHeight="1" x14ac:dyDescent="0.3">
      <c r="B49" s="11">
        <f t="array" ref="B49:H49">Giorni+15+DATE(Calendario4Annuale,OpzioneCalendario4Mensile,1)-WEEKDAY(DATE(Calendario4Annuale,OpzioneCalendario4Mensile,1),OpzioneGiornoSettimana)</f>
        <v>45607</v>
      </c>
      <c r="C49" s="11">
        <v>45608</v>
      </c>
      <c r="D49" s="11">
        <v>45609</v>
      </c>
      <c r="E49" s="11">
        <v>45610</v>
      </c>
      <c r="F49" s="11">
        <v>45611</v>
      </c>
      <c r="G49" s="11">
        <v>45612</v>
      </c>
      <c r="H49" s="12">
        <v>45613</v>
      </c>
    </row>
    <row r="50" spans="1:8" ht="56.25" customHeight="1" x14ac:dyDescent="0.3">
      <c r="B50" s="18" t="s">
        <v>28</v>
      </c>
      <c r="C50" s="30" t="s">
        <v>35</v>
      </c>
      <c r="D50" s="16" t="s">
        <v>5</v>
      </c>
      <c r="E50" s="14" t="s">
        <v>6</v>
      </c>
      <c r="F50" s="21" t="s">
        <v>31</v>
      </c>
      <c r="G50" s="18" t="s">
        <v>28</v>
      </c>
      <c r="H50" s="8"/>
    </row>
    <row r="51" spans="1:8" ht="16.5" customHeight="1" x14ac:dyDescent="0.3">
      <c r="B51" s="11">
        <f t="array" ref="B51:H51">Giorni+22+DATE(Calendario4Annuale,OpzioneCalendario4Mensile,1)-WEEKDAY(DATE(Calendario4Annuale,OpzioneCalendario4Mensile,1),OpzioneGiornoSettimana)</f>
        <v>45614</v>
      </c>
      <c r="C51" s="11">
        <v>45615</v>
      </c>
      <c r="D51" s="11">
        <v>45616</v>
      </c>
      <c r="E51" s="11">
        <v>45617</v>
      </c>
      <c r="F51" s="11">
        <v>45618</v>
      </c>
      <c r="G51" s="11">
        <v>45619</v>
      </c>
      <c r="H51" s="12">
        <v>45620</v>
      </c>
    </row>
    <row r="52" spans="1:8" ht="56.25" customHeight="1" x14ac:dyDescent="0.3">
      <c r="B52" s="18" t="s">
        <v>28</v>
      </c>
      <c r="C52" s="7"/>
      <c r="D52" s="16" t="s">
        <v>5</v>
      </c>
      <c r="E52" s="30" t="s">
        <v>34</v>
      </c>
      <c r="F52" s="21" t="s">
        <v>31</v>
      </c>
      <c r="G52" s="16" t="s">
        <v>5</v>
      </c>
      <c r="H52" s="8"/>
    </row>
    <row r="53" spans="1:8" ht="16.5" customHeight="1" x14ac:dyDescent="0.3">
      <c r="B53" s="11">
        <f t="array" ref="B53:H53">Giorni+29+DATE(Calendario4Annuale,OpzioneCalendario4Mensile,1)-WEEKDAY(DATE(Calendario4Annuale,OpzioneCalendario4Mensile,1),OpzioneGiornoSettimana)</f>
        <v>45621</v>
      </c>
      <c r="C53" s="11">
        <v>45622</v>
      </c>
      <c r="D53" s="11">
        <v>45623</v>
      </c>
      <c r="E53" s="11">
        <v>45624</v>
      </c>
      <c r="F53" s="11">
        <v>45625</v>
      </c>
      <c r="G53" s="11">
        <v>45626</v>
      </c>
      <c r="H53" s="12">
        <v>45627</v>
      </c>
    </row>
    <row r="54" spans="1:8" ht="57" customHeight="1" x14ac:dyDescent="0.3">
      <c r="B54" s="30" t="s">
        <v>34</v>
      </c>
      <c r="C54" s="13" t="s">
        <v>4</v>
      </c>
      <c r="E54" s="15" t="s">
        <v>3</v>
      </c>
      <c r="F54" s="21" t="s">
        <v>31</v>
      </c>
      <c r="H54" s="9"/>
    </row>
    <row r="55" spans="1:8" ht="16.5" customHeight="1" x14ac:dyDescent="0.3">
      <c r="B55" s="11">
        <f t="array" ref="B55:C55">Giorni+36+DATE(Calendario4Annuale,OpzioneCalendario4Mensile,1)-WEEKDAY(DATE(Calendario4Annuale,OpzioneCalendario4Mensile,1),OpzioneGiornoSettimana)</f>
        <v>45628</v>
      </c>
      <c r="C55" s="11">
        <v>45629</v>
      </c>
      <c r="D55" s="64" t="s">
        <v>1</v>
      </c>
      <c r="E55" s="65"/>
      <c r="F55" s="65"/>
      <c r="G55" s="65"/>
      <c r="H55" s="65"/>
    </row>
    <row r="56" spans="1:8" ht="63.75" customHeight="1" x14ac:dyDescent="0.3">
      <c r="B56" s="7"/>
      <c r="C56" s="7"/>
      <c r="D56" s="66"/>
      <c r="E56" s="66"/>
      <c r="F56" s="66"/>
      <c r="G56" s="66"/>
      <c r="H56" s="66"/>
    </row>
    <row r="57" spans="1:8" ht="54" customHeight="1" x14ac:dyDescent="0.7">
      <c r="A57" s="2"/>
      <c r="B57" s="1">
        <f>YEAR(DATE(Calendario4Annuale,OpzioneCalendario4Mensile+1,1))</f>
        <v>2024</v>
      </c>
      <c r="C57" s="63" t="str">
        <f>TEXT(DATE(Calendario4Annuale,OpzioneCalendario4Mensile+1,1),"mmmm")</f>
        <v>dicembre</v>
      </c>
      <c r="D57" s="63"/>
      <c r="E57" s="63"/>
      <c r="F57" s="6"/>
      <c r="G57" s="6"/>
      <c r="H57" s="2"/>
    </row>
    <row r="58" spans="1:8" ht="14.25" customHeight="1" x14ac:dyDescent="0.3">
      <c r="A58" s="3"/>
      <c r="B58" s="4" t="str">
        <f t="shared" ref="B58:H58" si="4">UPPER(TEXT(B59,"gggg"))</f>
        <v>LUNEDÌ</v>
      </c>
      <c r="C58" s="5" t="str">
        <f t="shared" si="4"/>
        <v>MARTEDÌ</v>
      </c>
      <c r="D58" s="4" t="str">
        <f t="shared" si="4"/>
        <v>MERCOLEDÌ</v>
      </c>
      <c r="E58" s="5" t="str">
        <f t="shared" si="4"/>
        <v>GIOVEDÌ</v>
      </c>
      <c r="F58" s="4" t="str">
        <f t="shared" si="4"/>
        <v>VENERDÌ</v>
      </c>
      <c r="G58" s="5" t="str">
        <f t="shared" si="4"/>
        <v>SABATO</v>
      </c>
      <c r="H58" s="4" t="str">
        <f t="shared" si="4"/>
        <v>DOMENICA</v>
      </c>
    </row>
    <row r="59" spans="1:8" ht="16.5" customHeight="1" x14ac:dyDescent="0.3">
      <c r="B59" s="11">
        <f t="array" ref="B59:H59">Giorni+1+DATE(Calendario5Annuale,OpzioneCalendario5Mensile,1)-WEEKDAY(DATE(Calendario5Annuale,OpzioneCalendario5Mensile,1),OpzioneGiornoSettimana)</f>
        <v>45621</v>
      </c>
      <c r="C59" s="11">
        <v>45622</v>
      </c>
      <c r="D59" s="11">
        <v>45623</v>
      </c>
      <c r="E59" s="11">
        <v>45624</v>
      </c>
      <c r="F59" s="11">
        <v>45625</v>
      </c>
      <c r="G59" s="11">
        <v>45626</v>
      </c>
      <c r="H59" s="12">
        <v>45627</v>
      </c>
    </row>
    <row r="60" spans="1:8" ht="56.25" customHeight="1" x14ac:dyDescent="0.3">
      <c r="B60" s="7"/>
      <c r="C60" s="7"/>
      <c r="D60" s="7"/>
      <c r="E60" s="7"/>
      <c r="F60" s="7"/>
      <c r="G60" s="7"/>
      <c r="H60" s="8"/>
    </row>
    <row r="61" spans="1:8" ht="16.5" customHeight="1" x14ac:dyDescent="0.3">
      <c r="B61" s="11">
        <f t="array" ref="B61:H61">Giorni+8+DATE(Calendario5Annuale,OpzioneCalendario5Mensile,1)-WEEKDAY(DATE(Calendario5Annuale,OpzioneCalendario5Mensile,1),OpzioneGiornoSettimana)</f>
        <v>45628</v>
      </c>
      <c r="C61" s="11">
        <v>45629</v>
      </c>
      <c r="D61" s="11">
        <v>45630</v>
      </c>
      <c r="E61" s="11">
        <v>45631</v>
      </c>
      <c r="F61" s="11">
        <v>45632</v>
      </c>
      <c r="G61" s="11">
        <v>45633</v>
      </c>
      <c r="H61" s="12">
        <v>45634</v>
      </c>
    </row>
    <row r="62" spans="1:8" ht="56.25" customHeight="1" x14ac:dyDescent="0.3">
      <c r="B62" s="7"/>
      <c r="C62" s="30" t="s">
        <v>34</v>
      </c>
      <c r="D62" s="22" t="s">
        <v>32</v>
      </c>
      <c r="E62" s="15" t="s">
        <v>3</v>
      </c>
      <c r="F62" s="7"/>
      <c r="G62" s="7"/>
      <c r="H62" s="8"/>
    </row>
    <row r="63" spans="1:8" ht="16.5" customHeight="1" x14ac:dyDescent="0.3">
      <c r="B63" s="11">
        <f t="array" ref="B63:H63">Giorni+15+DATE(Calendario5Annuale,OpzioneCalendario5Mensile,1)-WEEKDAY(DATE(Calendario5Annuale,OpzioneCalendario5Mensile,1),OpzioneGiornoSettimana)</f>
        <v>45635</v>
      </c>
      <c r="C63" s="11">
        <v>45636</v>
      </c>
      <c r="D63" s="11">
        <v>45637</v>
      </c>
      <c r="E63" s="11">
        <v>45638</v>
      </c>
      <c r="F63" s="11">
        <v>45639</v>
      </c>
      <c r="G63" s="11">
        <v>45640</v>
      </c>
      <c r="H63" s="12">
        <v>45641</v>
      </c>
    </row>
    <row r="64" spans="1:8" ht="56.25" customHeight="1" x14ac:dyDescent="0.3">
      <c r="B64" s="30" t="s">
        <v>34</v>
      </c>
      <c r="C64" s="7"/>
      <c r="D64" s="7"/>
      <c r="E64" s="30" t="s">
        <v>35</v>
      </c>
      <c r="F64" s="22" t="s">
        <v>32</v>
      </c>
      <c r="G64" s="7"/>
      <c r="H64" s="8"/>
    </row>
    <row r="65" spans="1:8" ht="16.5" customHeight="1" x14ac:dyDescent="0.3">
      <c r="B65" s="11">
        <f t="array" ref="B65:H65">Giorni+22+DATE(Calendario5Annuale,OpzioneCalendario5Mensile,1)-WEEKDAY(DATE(Calendario5Annuale,OpzioneCalendario5Mensile,1),OpzioneGiornoSettimana)</f>
        <v>45642</v>
      </c>
      <c r="C65" s="11">
        <v>45643</v>
      </c>
      <c r="D65" s="11">
        <v>45644</v>
      </c>
      <c r="E65" s="11">
        <v>45645</v>
      </c>
      <c r="F65" s="11">
        <v>45646</v>
      </c>
      <c r="G65" s="11">
        <v>45647</v>
      </c>
      <c r="H65" s="12">
        <v>45648</v>
      </c>
    </row>
    <row r="66" spans="1:8" ht="56.25" customHeight="1" x14ac:dyDescent="0.3">
      <c r="B66" s="30" t="s">
        <v>34</v>
      </c>
      <c r="C66" s="22" t="s">
        <v>32</v>
      </c>
      <c r="D66" s="7"/>
      <c r="E66" s="7"/>
      <c r="F66" s="7"/>
      <c r="G66" s="7"/>
      <c r="H66" s="8"/>
    </row>
    <row r="67" spans="1:8" ht="16.5" customHeight="1" x14ac:dyDescent="0.3">
      <c r="B67" s="11">
        <f t="array" ref="B67:H67">Giorni+29+DATE(Calendario5Annuale,OpzioneCalendario5Mensile,1)-WEEKDAY(DATE(Calendario5Annuale,OpzioneCalendario5Mensile,1),OpzioneGiornoSettimana)</f>
        <v>45649</v>
      </c>
      <c r="C67" s="11">
        <v>45650</v>
      </c>
      <c r="D67" s="11">
        <v>45651</v>
      </c>
      <c r="E67" s="11">
        <v>45652</v>
      </c>
      <c r="F67" s="11">
        <v>45653</v>
      </c>
      <c r="G67" s="11">
        <v>45654</v>
      </c>
      <c r="H67" s="12">
        <v>45655</v>
      </c>
    </row>
    <row r="68" spans="1:8" ht="57" customHeight="1" x14ac:dyDescent="0.3">
      <c r="B68" s="7"/>
      <c r="C68" s="7"/>
      <c r="D68" s="7"/>
      <c r="E68" s="7"/>
      <c r="F68" s="7"/>
      <c r="G68" s="7"/>
      <c r="H68" s="9"/>
    </row>
    <row r="69" spans="1:8" ht="16.5" customHeight="1" x14ac:dyDescent="0.3">
      <c r="B69" s="11">
        <f t="array" ref="B69:C69">Giorni+36+DATE(Calendario5Annuale,OpzioneCalendario5Mensile,1)-WEEKDAY(DATE(Calendario5Annuale,OpzioneCalendario5Mensile,1),OpzioneGiornoSettimana)</f>
        <v>45656</v>
      </c>
      <c r="C69" s="11">
        <v>45657</v>
      </c>
      <c r="D69" s="64" t="s">
        <v>1</v>
      </c>
      <c r="E69" s="65"/>
      <c r="F69" s="65"/>
      <c r="G69" s="65"/>
      <c r="H69" s="65"/>
    </row>
    <row r="70" spans="1:8" ht="63.75" customHeight="1" x14ac:dyDescent="0.3">
      <c r="B70" s="7"/>
      <c r="C70" s="7"/>
      <c r="D70" s="66"/>
      <c r="E70" s="66"/>
      <c r="F70" s="66"/>
      <c r="G70" s="66"/>
      <c r="H70" s="66"/>
    </row>
    <row r="71" spans="1:8" ht="54" customHeight="1" x14ac:dyDescent="0.7">
      <c r="A71" s="2"/>
      <c r="B71" s="1">
        <f>YEAR(DATE(Calendario5Annuale,OpzioneCalendario5Mensile+1,1))</f>
        <v>2025</v>
      </c>
      <c r="C71" s="63" t="str">
        <f>TEXT(DATE(Calendario5Annuale,OpzioneCalendario5Mensile+1,1),"mmmm")</f>
        <v>gennaio</v>
      </c>
      <c r="D71" s="63"/>
      <c r="E71" s="63"/>
      <c r="F71" s="6"/>
      <c r="G71" s="6"/>
      <c r="H71" s="2"/>
    </row>
    <row r="72" spans="1:8" ht="14.25" customHeight="1" x14ac:dyDescent="0.3">
      <c r="A72" s="3"/>
      <c r="B72" s="4" t="str">
        <f t="shared" ref="B72:H72" si="5">UPPER(TEXT(B73,"gggg"))</f>
        <v>LUNEDÌ</v>
      </c>
      <c r="C72" s="5" t="str">
        <f t="shared" si="5"/>
        <v>MARTEDÌ</v>
      </c>
      <c r="D72" s="4" t="str">
        <f t="shared" si="5"/>
        <v>MERCOLEDÌ</v>
      </c>
      <c r="E72" s="5" t="str">
        <f t="shared" si="5"/>
        <v>GIOVEDÌ</v>
      </c>
      <c r="F72" s="4" t="str">
        <f t="shared" si="5"/>
        <v>VENERDÌ</v>
      </c>
      <c r="G72" s="5" t="str">
        <f t="shared" si="5"/>
        <v>SABATO</v>
      </c>
      <c r="H72" s="4" t="str">
        <f t="shared" si="5"/>
        <v>DOMENICA</v>
      </c>
    </row>
    <row r="73" spans="1:8" ht="16.5" customHeight="1" x14ac:dyDescent="0.3">
      <c r="B73" s="11">
        <f t="array" ref="B73:H73">Giorni+1+DATE(Calendario6Annuale,OpzioneCalendario6Mensile,1)-WEEKDAY(DATE(Calendario6Annuale,OpzioneCalendario6Mensile,1),OpzioneGiornoSettimana)</f>
        <v>45656</v>
      </c>
      <c r="C73" s="11">
        <v>45657</v>
      </c>
      <c r="D73" s="11">
        <v>45658</v>
      </c>
      <c r="E73" s="11">
        <v>45659</v>
      </c>
      <c r="F73" s="11">
        <v>45660</v>
      </c>
      <c r="G73" s="11">
        <v>45661</v>
      </c>
      <c r="H73" s="12">
        <v>45662</v>
      </c>
    </row>
    <row r="74" spans="1:8" ht="56.25" customHeight="1" x14ac:dyDescent="0.3">
      <c r="B74" s="7"/>
      <c r="C74" s="7"/>
      <c r="D74" s="7"/>
      <c r="E74" s="7"/>
      <c r="F74" s="7"/>
      <c r="G74" s="7"/>
      <c r="H74" s="8"/>
    </row>
    <row r="75" spans="1:8" ht="16.5" customHeight="1" x14ac:dyDescent="0.3">
      <c r="B75" s="11">
        <f t="array" ref="B75:H75">Giorni+8+DATE(Calendario6Annuale,OpzioneCalendario6Mensile,1)-WEEKDAY(DATE(Calendario6Annuale,OpzioneCalendario6Mensile,1),OpzioneGiornoSettimana)</f>
        <v>45663</v>
      </c>
      <c r="C75" s="11">
        <v>45664</v>
      </c>
      <c r="D75" s="11">
        <v>45665</v>
      </c>
      <c r="E75" s="11">
        <v>45666</v>
      </c>
      <c r="F75" s="11">
        <v>45667</v>
      </c>
      <c r="G75" s="11">
        <v>45668</v>
      </c>
      <c r="H75" s="12">
        <v>45669</v>
      </c>
    </row>
    <row r="76" spans="1:8" ht="56.25" customHeight="1" x14ac:dyDescent="0.3">
      <c r="B76" s="7"/>
      <c r="C76" s="7"/>
      <c r="D76" s="7"/>
      <c r="E76" s="14" t="s">
        <v>6</v>
      </c>
      <c r="F76" s="38" t="s">
        <v>61</v>
      </c>
      <c r="G76" s="7"/>
      <c r="H76" s="8"/>
    </row>
    <row r="77" spans="1:8" ht="16.5" customHeight="1" x14ac:dyDescent="0.3">
      <c r="B77" s="11">
        <f t="array" ref="B77:H77">Giorni+15+DATE(Calendario6Annuale,OpzioneCalendario6Mensile,1)-WEEKDAY(DATE(Calendario6Annuale,OpzioneCalendario6Mensile,1),OpzioneGiornoSettimana)</f>
        <v>45670</v>
      </c>
      <c r="C77" s="11">
        <v>45671</v>
      </c>
      <c r="D77" s="11">
        <v>45672</v>
      </c>
      <c r="E77" s="11">
        <v>45673</v>
      </c>
      <c r="F77" s="11">
        <v>45674</v>
      </c>
      <c r="G77" s="11">
        <v>45675</v>
      </c>
      <c r="H77" s="12">
        <v>45676</v>
      </c>
    </row>
    <row r="78" spans="1:8" ht="56.25" customHeight="1" x14ac:dyDescent="0.3">
      <c r="B78" s="34" t="s">
        <v>55</v>
      </c>
      <c r="C78" s="14" t="s">
        <v>6</v>
      </c>
      <c r="D78" s="14" t="s">
        <v>6</v>
      </c>
      <c r="E78" s="38" t="s">
        <v>61</v>
      </c>
      <c r="F78" s="18" t="s">
        <v>50</v>
      </c>
      <c r="G78" s="7"/>
      <c r="H78" s="8"/>
    </row>
    <row r="79" spans="1:8" ht="16.5" customHeight="1" x14ac:dyDescent="0.3">
      <c r="B79" s="11">
        <f t="array" ref="B79:H79">Giorni+22+DATE(Calendario6Annuale,OpzioneCalendario6Mensile,1)-WEEKDAY(DATE(Calendario6Annuale,OpzioneCalendario6Mensile,1),OpzioneGiornoSettimana)</f>
        <v>45677</v>
      </c>
      <c r="C79" s="11">
        <v>45678</v>
      </c>
      <c r="D79" s="11">
        <v>45679</v>
      </c>
      <c r="E79" s="11">
        <v>45680</v>
      </c>
      <c r="F79" s="11">
        <v>45681</v>
      </c>
      <c r="G79" s="11">
        <v>45682</v>
      </c>
      <c r="H79" s="12">
        <v>45683</v>
      </c>
    </row>
    <row r="80" spans="1:8" ht="63.75" customHeight="1" x14ac:dyDescent="0.3">
      <c r="B80" s="7"/>
      <c r="C80" s="13" t="s">
        <v>42</v>
      </c>
      <c r="D80" s="7"/>
      <c r="E80" s="38" t="s">
        <v>61</v>
      </c>
      <c r="F80" s="7"/>
      <c r="G80" s="7"/>
      <c r="H80" s="8"/>
    </row>
    <row r="81" spans="1:8" ht="16.5" customHeight="1" x14ac:dyDescent="0.3">
      <c r="B81" s="11">
        <f t="array" ref="B81:H81">Giorni+29+DATE(Calendario6Annuale,OpzioneCalendario6Mensile,1)-WEEKDAY(DATE(Calendario6Annuale,OpzioneCalendario6Mensile,1),OpzioneGiornoSettimana)</f>
        <v>45684</v>
      </c>
      <c r="C81" s="11">
        <v>45685</v>
      </c>
      <c r="D81" s="11">
        <v>45686</v>
      </c>
      <c r="E81" s="11">
        <v>45687</v>
      </c>
      <c r="F81" s="11">
        <v>45688</v>
      </c>
      <c r="G81" s="11">
        <v>45689</v>
      </c>
      <c r="H81" s="12">
        <v>45690</v>
      </c>
    </row>
    <row r="82" spans="1:8" ht="57" customHeight="1" x14ac:dyDescent="0.3">
      <c r="B82" s="34" t="s">
        <v>55</v>
      </c>
      <c r="C82" s="7"/>
      <c r="D82" s="14" t="s">
        <v>43</v>
      </c>
      <c r="E82" s="38" t="s">
        <v>61</v>
      </c>
      <c r="F82" s="58" t="s">
        <v>92</v>
      </c>
      <c r="G82" s="7"/>
      <c r="H82" s="9"/>
    </row>
    <row r="83" spans="1:8" ht="16.5" customHeight="1" x14ac:dyDescent="0.3">
      <c r="B83" s="11">
        <f t="array" ref="B83:C83">Giorni+36+DATE(Calendario6Annuale,OpzioneCalendario6Mensile,1)-WEEKDAY(DATE(Calendario6Annuale,OpzioneCalendario6Mensile,1),OpzioneGiornoSettimana)</f>
        <v>45691</v>
      </c>
      <c r="C83" s="11">
        <v>45692</v>
      </c>
      <c r="D83" s="64" t="s">
        <v>1</v>
      </c>
      <c r="E83" s="65"/>
      <c r="F83" s="65"/>
      <c r="G83" s="65"/>
      <c r="H83" s="65"/>
    </row>
    <row r="84" spans="1:8" ht="63.75" customHeight="1" x14ac:dyDescent="0.3">
      <c r="B84" s="7"/>
      <c r="C84" s="7"/>
      <c r="D84" s="66"/>
      <c r="E84" s="66"/>
      <c r="F84" s="66"/>
      <c r="G84" s="66"/>
      <c r="H84" s="66"/>
    </row>
    <row r="85" spans="1:8" ht="54" customHeight="1" x14ac:dyDescent="0.7">
      <c r="A85" s="2"/>
      <c r="B85" s="1">
        <f>YEAR(DATE(Calendario6Annuale,OpzioneCalendario6Mensile+1,1))</f>
        <v>2025</v>
      </c>
      <c r="C85" s="63" t="str">
        <f>TEXT(DATE(Calendario6Annuale,OpzioneCalendario6Mensile+1,1),"mmmm")</f>
        <v>febbraio</v>
      </c>
      <c r="D85" s="63"/>
      <c r="E85" s="63"/>
      <c r="F85" s="6"/>
      <c r="G85" s="6"/>
      <c r="H85" s="2"/>
    </row>
    <row r="86" spans="1:8" ht="14.25" customHeight="1" x14ac:dyDescent="0.3">
      <c r="A86" s="3"/>
      <c r="B86" s="4" t="str">
        <f t="shared" ref="B86:H86" si="6">UPPER(TEXT(B87,"gggg"))</f>
        <v>LUNEDÌ</v>
      </c>
      <c r="C86" s="5" t="str">
        <f t="shared" si="6"/>
        <v>MARTEDÌ</v>
      </c>
      <c r="D86" s="4" t="str">
        <f t="shared" si="6"/>
        <v>MERCOLEDÌ</v>
      </c>
      <c r="E86" s="5" t="str">
        <f t="shared" si="6"/>
        <v>GIOVEDÌ</v>
      </c>
      <c r="F86" s="4" t="str">
        <f t="shared" si="6"/>
        <v>VENERDÌ</v>
      </c>
      <c r="G86" s="5" t="str">
        <f t="shared" si="6"/>
        <v>SABATO</v>
      </c>
      <c r="H86" s="4" t="str">
        <f t="shared" si="6"/>
        <v>DOMENICA</v>
      </c>
    </row>
    <row r="87" spans="1:8" ht="16.5" customHeight="1" x14ac:dyDescent="0.3">
      <c r="B87" s="11">
        <f t="array" ref="B87:H87">Giorni+1+DATE(Calendario7Annuale,OpzioneCalendario7Mensile,1)-WEEKDAY(DATE(Calendario7Annuale,OpzioneCalendario7Mensile,1),OpzioneGiornoSettimana)</f>
        <v>45684</v>
      </c>
      <c r="C87" s="11">
        <v>45685</v>
      </c>
      <c r="D87" s="11">
        <v>45686</v>
      </c>
      <c r="E87" s="11">
        <v>45687</v>
      </c>
      <c r="F87" s="11">
        <v>45688</v>
      </c>
      <c r="G87" s="11">
        <v>45689</v>
      </c>
      <c r="H87" s="12">
        <v>45690</v>
      </c>
    </row>
    <row r="88" spans="1:8" ht="56.25" customHeight="1" x14ac:dyDescent="0.3">
      <c r="B88" s="7"/>
      <c r="C88" s="7"/>
      <c r="D88" s="7"/>
      <c r="E88" s="7"/>
      <c r="F88" s="7"/>
      <c r="G88" s="7"/>
      <c r="H88" s="8"/>
    </row>
    <row r="89" spans="1:8" ht="16.5" customHeight="1" x14ac:dyDescent="0.3">
      <c r="B89" s="11">
        <f t="array" ref="B89:H89">Giorni+8+DATE(Calendario7Annuale,OpzioneCalendario7Mensile,1)-WEEKDAY(DATE(Calendario7Annuale,OpzioneCalendario7Mensile,1),OpzioneGiornoSettimana)</f>
        <v>45691</v>
      </c>
      <c r="C89" s="11">
        <v>45692</v>
      </c>
      <c r="D89" s="11">
        <v>45693</v>
      </c>
      <c r="E89" s="11">
        <v>45694</v>
      </c>
      <c r="F89" s="11">
        <v>45695</v>
      </c>
      <c r="G89" s="11">
        <v>45696</v>
      </c>
      <c r="H89" s="12">
        <v>45697</v>
      </c>
    </row>
    <row r="90" spans="1:8" ht="56.25" customHeight="1" x14ac:dyDescent="0.3">
      <c r="B90" s="58" t="s">
        <v>92</v>
      </c>
      <c r="C90" s="33" t="s">
        <v>47</v>
      </c>
      <c r="D90" s="36" t="s">
        <v>58</v>
      </c>
      <c r="E90" s="7"/>
      <c r="F90" s="21" t="s">
        <v>52</v>
      </c>
      <c r="G90" s="7"/>
      <c r="H90" s="8"/>
    </row>
    <row r="91" spans="1:8" ht="16.5" customHeight="1" x14ac:dyDescent="0.3">
      <c r="B91" s="11">
        <f t="array" ref="B91:H91">Giorni+15+DATE(Calendario7Annuale,OpzioneCalendario7Mensile,1)-WEEKDAY(DATE(Calendario7Annuale,OpzioneCalendario7Mensile,1),OpzioneGiornoSettimana)</f>
        <v>45698</v>
      </c>
      <c r="C91" s="11">
        <v>45699</v>
      </c>
      <c r="D91" s="11">
        <v>45700</v>
      </c>
      <c r="E91" s="11">
        <v>45701</v>
      </c>
      <c r="F91" s="11">
        <v>45702</v>
      </c>
      <c r="G91" s="11">
        <v>45703</v>
      </c>
      <c r="H91" s="12">
        <v>45704</v>
      </c>
    </row>
    <row r="92" spans="1:8" ht="56.25" customHeight="1" x14ac:dyDescent="0.3">
      <c r="B92" s="58" t="s">
        <v>92</v>
      </c>
      <c r="C92" s="57"/>
      <c r="D92" s="36" t="s">
        <v>58</v>
      </c>
      <c r="E92" s="7"/>
      <c r="F92" s="22" t="s">
        <v>54</v>
      </c>
      <c r="G92" s="39" t="s">
        <v>66</v>
      </c>
      <c r="H92" s="8"/>
    </row>
    <row r="93" spans="1:8" ht="16.5" customHeight="1" x14ac:dyDescent="0.3">
      <c r="B93" s="11">
        <f t="array" ref="B93:H93">Giorni+22+DATE(Calendario7Annuale,OpzioneCalendario7Mensile,1)-WEEKDAY(DATE(Calendario7Annuale,OpzioneCalendario7Mensile,1),OpzioneGiornoSettimana)</f>
        <v>45705</v>
      </c>
      <c r="C93" s="11">
        <v>45706</v>
      </c>
      <c r="D93" s="11">
        <v>45707</v>
      </c>
      <c r="E93" s="11">
        <v>45708</v>
      </c>
      <c r="F93" s="11">
        <v>45709</v>
      </c>
      <c r="G93" s="11">
        <v>45710</v>
      </c>
      <c r="H93" s="12">
        <v>45711</v>
      </c>
    </row>
    <row r="94" spans="1:8" ht="56.25" customHeight="1" x14ac:dyDescent="0.3">
      <c r="B94" s="7"/>
      <c r="C94" s="15" t="s">
        <v>53</v>
      </c>
      <c r="D94" s="34" t="s">
        <v>55</v>
      </c>
      <c r="E94" s="33" t="s">
        <v>47</v>
      </c>
      <c r="F94" s="58" t="s">
        <v>92</v>
      </c>
      <c r="G94" s="39" t="s">
        <v>66</v>
      </c>
      <c r="H94" s="8"/>
    </row>
    <row r="95" spans="1:8" ht="16.5" customHeight="1" x14ac:dyDescent="0.3">
      <c r="B95" s="11">
        <f t="array" ref="B95:H95">Giorni+29+DATE(Calendario7Annuale,OpzioneCalendario7Mensile,1)-WEEKDAY(DATE(Calendario7Annuale,OpzioneCalendario7Mensile,1),OpzioneGiornoSettimana)</f>
        <v>45712</v>
      </c>
      <c r="C95" s="11">
        <v>45713</v>
      </c>
      <c r="D95" s="11">
        <v>45714</v>
      </c>
      <c r="E95" s="11">
        <v>45715</v>
      </c>
      <c r="F95" s="11">
        <v>45716</v>
      </c>
      <c r="G95" s="11">
        <v>45717</v>
      </c>
      <c r="H95" s="12">
        <v>45718</v>
      </c>
    </row>
    <row r="96" spans="1:8" ht="57" customHeight="1" x14ac:dyDescent="0.3">
      <c r="B96" s="33" t="s">
        <v>47</v>
      </c>
      <c r="C96" s="16" t="s">
        <v>51</v>
      </c>
      <c r="D96" s="36" t="s">
        <v>58</v>
      </c>
      <c r="E96" s="34" t="s">
        <v>55</v>
      </c>
      <c r="F96" s="62" t="s">
        <v>96</v>
      </c>
      <c r="G96" s="7"/>
      <c r="H96" s="9"/>
    </row>
    <row r="97" spans="1:8" ht="16.5" customHeight="1" x14ac:dyDescent="0.3">
      <c r="B97" s="11">
        <f t="array" ref="B97:C97">Giorni+36+DATE(Calendario7Annuale,OpzioneCalendario7Mensile,1)-WEEKDAY(DATE(Calendario7Annuale,OpzioneCalendario7Mensile,1),OpzioneGiornoSettimana)</f>
        <v>45719</v>
      </c>
      <c r="C97" s="11">
        <v>45720</v>
      </c>
      <c r="D97" s="64" t="s">
        <v>1</v>
      </c>
      <c r="E97" s="65"/>
      <c r="F97" s="65"/>
      <c r="G97" s="65"/>
      <c r="H97" s="65"/>
    </row>
    <row r="98" spans="1:8" ht="63.75" customHeight="1" x14ac:dyDescent="0.3">
      <c r="B98" s="7"/>
      <c r="C98" s="7"/>
      <c r="D98" s="66"/>
      <c r="E98" s="66"/>
      <c r="F98" s="66"/>
      <c r="G98" s="66"/>
      <c r="H98" s="66"/>
    </row>
    <row r="99" spans="1:8" ht="54" customHeight="1" x14ac:dyDescent="0.7">
      <c r="A99" s="2"/>
      <c r="B99" s="1">
        <f>YEAR(DATE(Calendario7Annuale,OpzioneCalendario7Mensile+1,1))</f>
        <v>2025</v>
      </c>
      <c r="C99" s="63" t="str">
        <f>TEXT(DATE(Calendario7Annuale,OpzioneCalendario7Mensile+1,1),"mmmm")</f>
        <v>marzo</v>
      </c>
      <c r="D99" s="63"/>
      <c r="E99" s="63"/>
      <c r="F99" s="6"/>
      <c r="G99" s="6"/>
      <c r="H99" s="2"/>
    </row>
    <row r="100" spans="1:8" ht="14.25" customHeight="1" x14ac:dyDescent="0.3">
      <c r="A100" s="3"/>
      <c r="B100" s="4" t="str">
        <f t="shared" ref="B100:H100" si="7">UPPER(TEXT(B101,"gggg"))</f>
        <v>LUNEDÌ</v>
      </c>
      <c r="C100" s="5" t="str">
        <f t="shared" si="7"/>
        <v>MARTEDÌ</v>
      </c>
      <c r="D100" s="4" t="str">
        <f t="shared" si="7"/>
        <v>MERCOLEDÌ</v>
      </c>
      <c r="E100" s="5" t="str">
        <f t="shared" si="7"/>
        <v>GIOVEDÌ</v>
      </c>
      <c r="F100" s="4" t="str">
        <f t="shared" si="7"/>
        <v>VENERDÌ</v>
      </c>
      <c r="G100" s="5" t="str">
        <f t="shared" si="7"/>
        <v>SABATO</v>
      </c>
      <c r="H100" s="4" t="str">
        <f t="shared" si="7"/>
        <v>DOMENICA</v>
      </c>
    </row>
    <row r="101" spans="1:8" ht="16.5" customHeight="1" x14ac:dyDescent="0.3">
      <c r="B101" s="11">
        <f t="array" ref="B101:H101">Giorni+1+DATE(Calendario8Annuale,OpzioneCalendario8Mensile,1)-WEEKDAY(DATE(Calendario8Annuale,OpzioneCalendario8Mensile,1),OpzioneGiornoSettimana)</f>
        <v>45712</v>
      </c>
      <c r="C101" s="11">
        <v>45713</v>
      </c>
      <c r="D101" s="11">
        <v>45714</v>
      </c>
      <c r="E101" s="11">
        <v>45715</v>
      </c>
      <c r="F101" s="11">
        <v>45716</v>
      </c>
      <c r="G101" s="11">
        <v>45717</v>
      </c>
      <c r="H101" s="12">
        <v>45718</v>
      </c>
    </row>
    <row r="102" spans="1:8" ht="56.25" customHeight="1" x14ac:dyDescent="0.3">
      <c r="B102" s="7"/>
      <c r="C102" s="7"/>
      <c r="D102" s="7"/>
      <c r="E102" s="7"/>
      <c r="F102" s="7"/>
      <c r="G102" s="38" t="s">
        <v>62</v>
      </c>
      <c r="H102" s="8"/>
    </row>
    <row r="103" spans="1:8" ht="16.5" customHeight="1" x14ac:dyDescent="0.3">
      <c r="B103" s="11">
        <f t="array" ref="B103:H103">Giorni+8+DATE(Calendario8Annuale,OpzioneCalendario8Mensile,1)-WEEKDAY(DATE(Calendario8Annuale,OpzioneCalendario8Mensile,1),OpzioneGiornoSettimana)</f>
        <v>45719</v>
      </c>
      <c r="C103" s="11">
        <v>45720</v>
      </c>
      <c r="D103" s="11">
        <v>45721</v>
      </c>
      <c r="E103" s="11">
        <v>45722</v>
      </c>
      <c r="F103" s="11">
        <v>45723</v>
      </c>
      <c r="G103" s="11">
        <v>45724</v>
      </c>
      <c r="H103" s="12">
        <v>45725</v>
      </c>
    </row>
    <row r="104" spans="1:8" ht="56.25" customHeight="1" x14ac:dyDescent="0.3">
      <c r="B104" s="33" t="s">
        <v>47</v>
      </c>
      <c r="C104" s="46" t="s">
        <v>82</v>
      </c>
      <c r="D104" s="34" t="s">
        <v>55</v>
      </c>
      <c r="E104" s="36" t="s">
        <v>58</v>
      </c>
      <c r="F104" s="62" t="s">
        <v>96</v>
      </c>
      <c r="G104" s="39" t="s">
        <v>66</v>
      </c>
      <c r="H104" s="8"/>
    </row>
    <row r="105" spans="1:8" ht="16.5" customHeight="1" x14ac:dyDescent="0.3">
      <c r="B105" s="11">
        <f t="array" ref="B105:H105">Giorni+15+DATE(Calendario8Annuale,OpzioneCalendario8Mensile,1)-WEEKDAY(DATE(Calendario8Annuale,OpzioneCalendario8Mensile,1),OpzioneGiornoSettimana)</f>
        <v>45726</v>
      </c>
      <c r="C105" s="11">
        <v>45727</v>
      </c>
      <c r="D105" s="11">
        <v>45728</v>
      </c>
      <c r="E105" s="11">
        <v>45729</v>
      </c>
      <c r="F105" s="11">
        <v>45730</v>
      </c>
      <c r="G105" s="11">
        <v>45731</v>
      </c>
      <c r="H105" s="12">
        <v>45732</v>
      </c>
    </row>
    <row r="106" spans="1:8" ht="56.25" customHeight="1" x14ac:dyDescent="0.3">
      <c r="B106" s="7"/>
      <c r="C106" s="34" t="s">
        <v>55</v>
      </c>
      <c r="D106" s="46" t="s">
        <v>82</v>
      </c>
      <c r="E106" s="41" t="s">
        <v>73</v>
      </c>
      <c r="F106" s="40" t="s">
        <v>70</v>
      </c>
      <c r="G106" s="40" t="s">
        <v>70</v>
      </c>
      <c r="H106" s="8"/>
    </row>
    <row r="107" spans="1:8" ht="16.5" customHeight="1" x14ac:dyDescent="0.3">
      <c r="B107" s="11">
        <f t="array" ref="B107:H107">Giorni+22+DATE(Calendario8Annuale,OpzioneCalendario8Mensile,1)-WEEKDAY(DATE(Calendario8Annuale,OpzioneCalendario8Mensile,1),OpzioneGiornoSettimana)</f>
        <v>45733</v>
      </c>
      <c r="C107" s="11">
        <v>45734</v>
      </c>
      <c r="D107" s="11">
        <v>45735</v>
      </c>
      <c r="E107" s="11">
        <v>45736</v>
      </c>
      <c r="F107" s="11">
        <v>45737</v>
      </c>
      <c r="G107" s="11">
        <v>45738</v>
      </c>
      <c r="H107" s="12">
        <v>45739</v>
      </c>
    </row>
    <row r="108" spans="1:8" ht="56.25" customHeight="1" x14ac:dyDescent="0.3">
      <c r="B108" s="43" t="s">
        <v>81</v>
      </c>
      <c r="C108" s="33" t="s">
        <v>47</v>
      </c>
      <c r="D108" s="56" t="s">
        <v>90</v>
      </c>
      <c r="E108" s="34" t="s">
        <v>55</v>
      </c>
      <c r="F108" s="62" t="s">
        <v>96</v>
      </c>
      <c r="G108" s="39" t="s">
        <v>66</v>
      </c>
      <c r="H108" s="8"/>
    </row>
    <row r="109" spans="1:8" ht="16.5" customHeight="1" x14ac:dyDescent="0.3">
      <c r="B109" s="11">
        <f t="array" ref="B109:H109">Giorni+29+DATE(Calendario8Annuale,OpzioneCalendario8Mensile,1)-WEEKDAY(DATE(Calendario8Annuale,OpzioneCalendario8Mensile,1),OpzioneGiornoSettimana)</f>
        <v>45740</v>
      </c>
      <c r="C109" s="11">
        <v>45741</v>
      </c>
      <c r="D109" s="11">
        <v>45742</v>
      </c>
      <c r="E109" s="11">
        <v>45743</v>
      </c>
      <c r="F109" s="11">
        <v>45744</v>
      </c>
      <c r="G109" s="11">
        <v>45745</v>
      </c>
      <c r="H109" s="12">
        <v>45746</v>
      </c>
    </row>
    <row r="110" spans="1:8" ht="57" customHeight="1" x14ac:dyDescent="0.3">
      <c r="B110" s="41" t="s">
        <v>73</v>
      </c>
      <c r="C110" s="46" t="s">
        <v>82</v>
      </c>
      <c r="D110" s="42" t="s">
        <v>76</v>
      </c>
      <c r="E110" s="43" t="s">
        <v>81</v>
      </c>
      <c r="F110" s="40" t="s">
        <v>70</v>
      </c>
      <c r="G110" s="40" t="s">
        <v>70</v>
      </c>
      <c r="H110" s="9"/>
    </row>
    <row r="111" spans="1:8" ht="16.5" customHeight="1" x14ac:dyDescent="0.3">
      <c r="B111" s="11">
        <f t="array" ref="B111:C111">Giorni+36+DATE(Calendario8Annuale,OpzioneCalendario8Mensile,1)-WEEKDAY(DATE(Calendario8Annuale,OpzioneCalendario8Mensile,1),OpzioneGiornoSettimana)</f>
        <v>45747</v>
      </c>
      <c r="C111" s="11">
        <v>45748</v>
      </c>
      <c r="D111" s="64" t="s">
        <v>1</v>
      </c>
      <c r="E111" s="65"/>
      <c r="F111" s="65"/>
      <c r="G111" s="65"/>
      <c r="H111" s="65"/>
    </row>
    <row r="112" spans="1:8" ht="63.75" customHeight="1" x14ac:dyDescent="0.3">
      <c r="B112" s="34" t="s">
        <v>55</v>
      </c>
      <c r="C112" s="7"/>
      <c r="D112" s="66"/>
      <c r="E112" s="66"/>
      <c r="F112" s="66"/>
      <c r="G112" s="66"/>
      <c r="H112" s="66"/>
    </row>
    <row r="113" spans="1:8" ht="54" customHeight="1" x14ac:dyDescent="0.7">
      <c r="A113" s="2"/>
      <c r="B113" s="1">
        <f>YEAR(DATE(Calendario8Annuale,OpzioneCalendario8Mensile+1,1))</f>
        <v>2025</v>
      </c>
      <c r="C113" s="63" t="str">
        <f>TEXT(DATE(Calendario8Annuale,OpzioneCalendario8Mensile+1,1),"mmmm")</f>
        <v>aprile</v>
      </c>
      <c r="D113" s="63"/>
      <c r="E113" s="63"/>
      <c r="F113" s="6"/>
      <c r="G113" s="6"/>
      <c r="H113" s="2"/>
    </row>
    <row r="114" spans="1:8" ht="14.25" customHeight="1" x14ac:dyDescent="0.3">
      <c r="A114" s="3"/>
      <c r="B114" s="4" t="str">
        <f t="shared" ref="B114:H114" si="8">UPPER(TEXT(B115,"gggg"))</f>
        <v>LUNEDÌ</v>
      </c>
      <c r="C114" s="5" t="str">
        <f t="shared" si="8"/>
        <v>MARTEDÌ</v>
      </c>
      <c r="D114" s="4" t="str">
        <f t="shared" si="8"/>
        <v>MERCOLEDÌ</v>
      </c>
      <c r="E114" s="5" t="str">
        <f t="shared" si="8"/>
        <v>GIOVEDÌ</v>
      </c>
      <c r="F114" s="4" t="str">
        <f t="shared" si="8"/>
        <v>VENERDÌ</v>
      </c>
      <c r="G114" s="5" t="str">
        <f t="shared" si="8"/>
        <v>SABATO</v>
      </c>
      <c r="H114" s="4" t="str">
        <f t="shared" si="8"/>
        <v>DOMENICA</v>
      </c>
    </row>
    <row r="115" spans="1:8" ht="16.5" customHeight="1" x14ac:dyDescent="0.3">
      <c r="B115" s="11">
        <f t="array" ref="B115:H115">Giorni+1+DATE(Calendario9Annuale,OpzioneCalendario9Mensile,1)-WEEKDAY(DATE(Calendario9Annuale,OpzioneCalendario9Mensile,1),OpzioneGiornoSettimana)</f>
        <v>45747</v>
      </c>
      <c r="C115" s="11">
        <v>45748</v>
      </c>
      <c r="D115" s="11">
        <v>45749</v>
      </c>
      <c r="E115" s="11">
        <v>45750</v>
      </c>
      <c r="F115" s="11">
        <v>45751</v>
      </c>
      <c r="G115" s="11">
        <v>45752</v>
      </c>
      <c r="H115" s="12">
        <v>45753</v>
      </c>
    </row>
    <row r="116" spans="1:8" ht="56.25" customHeight="1" x14ac:dyDescent="0.3">
      <c r="B116" s="7"/>
      <c r="C116" s="43" t="s">
        <v>81</v>
      </c>
      <c r="D116" s="36" t="s">
        <v>59</v>
      </c>
      <c r="E116" s="33" t="s">
        <v>47</v>
      </c>
      <c r="F116" s="56" t="s">
        <v>90</v>
      </c>
      <c r="G116" s="42" t="s">
        <v>76</v>
      </c>
      <c r="H116" s="8"/>
    </row>
    <row r="117" spans="1:8" ht="16.5" customHeight="1" x14ac:dyDescent="0.3">
      <c r="B117" s="11">
        <f t="array" ref="B117:H117">Giorni+8+DATE(Calendario9Annuale,OpzioneCalendario9Mensile,1)-WEEKDAY(DATE(Calendario9Annuale,OpzioneCalendario9Mensile,1),OpzioneGiornoSettimana)</f>
        <v>45754</v>
      </c>
      <c r="C117" s="11">
        <v>45755</v>
      </c>
      <c r="D117" s="11">
        <v>45756</v>
      </c>
      <c r="E117" s="11">
        <v>45757</v>
      </c>
      <c r="F117" s="11">
        <v>45758</v>
      </c>
      <c r="G117" s="11">
        <v>45759</v>
      </c>
      <c r="H117" s="12">
        <v>45760</v>
      </c>
    </row>
    <row r="118" spans="1:8" ht="56.25" customHeight="1" x14ac:dyDescent="0.3">
      <c r="B118" s="41" t="s">
        <v>73</v>
      </c>
      <c r="C118" s="20" t="s">
        <v>30</v>
      </c>
      <c r="D118" s="34" t="s">
        <v>55</v>
      </c>
      <c r="E118" s="42" t="s">
        <v>76</v>
      </c>
      <c r="F118" s="43" t="s">
        <v>81</v>
      </c>
      <c r="G118" s="42" t="s">
        <v>76</v>
      </c>
      <c r="H118" s="8"/>
    </row>
    <row r="119" spans="1:8" ht="16.5" customHeight="1" x14ac:dyDescent="0.3">
      <c r="B119" s="11">
        <f t="array" ref="B119:H119">Giorni+15+DATE(Calendario9Annuale,OpzioneCalendario9Mensile,1)-WEEKDAY(DATE(Calendario9Annuale,OpzioneCalendario9Mensile,1),OpzioneGiornoSettimana)</f>
        <v>45761</v>
      </c>
      <c r="C119" s="11">
        <v>45762</v>
      </c>
      <c r="D119" s="11">
        <v>45763</v>
      </c>
      <c r="E119" s="11">
        <v>45764</v>
      </c>
      <c r="F119" s="11">
        <v>45765</v>
      </c>
      <c r="G119" s="11">
        <v>45766</v>
      </c>
      <c r="H119" s="12">
        <v>45767</v>
      </c>
    </row>
    <row r="120" spans="1:8" ht="56.25" customHeight="1" x14ac:dyDescent="0.3">
      <c r="B120" s="41" t="s">
        <v>73</v>
      </c>
      <c r="C120" s="46" t="s">
        <v>82</v>
      </c>
      <c r="D120" s="56" t="s">
        <v>90</v>
      </c>
      <c r="E120" s="7"/>
      <c r="F120" s="7"/>
      <c r="G120" s="7"/>
      <c r="H120" s="8"/>
    </row>
    <row r="121" spans="1:8" ht="16.5" customHeight="1" x14ac:dyDescent="0.3">
      <c r="B121" s="11">
        <f t="array" ref="B121:H121">Giorni+22+DATE(Calendario9Annuale,OpzioneCalendario9Mensile,1)-WEEKDAY(DATE(Calendario9Annuale,OpzioneCalendario9Mensile,1),OpzioneGiornoSettimana)</f>
        <v>45768</v>
      </c>
      <c r="C121" s="11">
        <v>45769</v>
      </c>
      <c r="D121" s="11">
        <v>45770</v>
      </c>
      <c r="E121" s="11">
        <v>45771</v>
      </c>
      <c r="F121" s="11">
        <v>45772</v>
      </c>
      <c r="G121" s="11">
        <v>45773</v>
      </c>
      <c r="H121" s="12">
        <v>45774</v>
      </c>
    </row>
    <row r="122" spans="1:8" ht="56.25" customHeight="1" x14ac:dyDescent="0.3">
      <c r="B122" s="35"/>
      <c r="C122" s="7"/>
      <c r="D122" s="35"/>
      <c r="E122" s="7"/>
      <c r="F122" s="35"/>
      <c r="G122" s="7"/>
      <c r="H122" s="8"/>
    </row>
    <row r="123" spans="1:8" ht="16.5" customHeight="1" x14ac:dyDescent="0.3">
      <c r="B123" s="11">
        <f t="array" ref="B123:H123">Giorni+29+DATE(Calendario9Annuale,OpzioneCalendario9Mensile,1)-WEEKDAY(DATE(Calendario9Annuale,OpzioneCalendario9Mensile,1),OpzioneGiornoSettimana)</f>
        <v>45775</v>
      </c>
      <c r="C123" s="11">
        <v>45776</v>
      </c>
      <c r="D123" s="11">
        <v>45777</v>
      </c>
      <c r="E123" s="11">
        <v>45778</v>
      </c>
      <c r="F123" s="11">
        <v>45779</v>
      </c>
      <c r="G123" s="11">
        <v>45780</v>
      </c>
      <c r="H123" s="12">
        <v>45781</v>
      </c>
    </row>
    <row r="124" spans="1:8" ht="57" customHeight="1" x14ac:dyDescent="0.3">
      <c r="B124" s="20" t="s">
        <v>30</v>
      </c>
      <c r="C124" s="56" t="s">
        <v>90</v>
      </c>
      <c r="D124" s="62" t="s">
        <v>96</v>
      </c>
      <c r="E124" s="7"/>
      <c r="F124" s="7"/>
      <c r="G124" s="7"/>
      <c r="H124" s="9"/>
    </row>
    <row r="125" spans="1:8" ht="16.5" customHeight="1" x14ac:dyDescent="0.3">
      <c r="B125" s="11">
        <f t="array" ref="B125:C125">Giorni+36+DATE(Calendario9Annuale,OpzioneCalendario9Mensile,1)-WEEKDAY(DATE(Calendario9Annuale,OpzioneCalendario9Mensile,1),OpzioneGiornoSettimana)</f>
        <v>45782</v>
      </c>
      <c r="C125" s="11">
        <v>45783</v>
      </c>
      <c r="D125" s="64" t="s">
        <v>1</v>
      </c>
      <c r="E125" s="65"/>
      <c r="F125" s="65"/>
      <c r="G125" s="65"/>
      <c r="H125" s="65"/>
    </row>
    <row r="126" spans="1:8" ht="63.75" customHeight="1" x14ac:dyDescent="0.3">
      <c r="B126" s="7"/>
      <c r="C126" s="7"/>
      <c r="D126" s="66"/>
      <c r="E126" s="66"/>
      <c r="F126" s="66"/>
      <c r="G126" s="66"/>
      <c r="H126" s="66"/>
    </row>
    <row r="127" spans="1:8" ht="54" customHeight="1" x14ac:dyDescent="0.7">
      <c r="A127" s="2"/>
      <c r="B127" s="1">
        <f>YEAR(DATE(Calendario9Annuale,OpzioneCalendario9Mensile+1,1))</f>
        <v>2025</v>
      </c>
      <c r="C127" s="63" t="str">
        <f>TEXT(DATE(Calendario9Annuale,OpzioneCalendario9Mensile+1,1),"mmmm")</f>
        <v>maggio</v>
      </c>
      <c r="D127" s="63"/>
      <c r="E127" s="63"/>
      <c r="F127" s="6"/>
      <c r="G127" s="6"/>
      <c r="H127" s="2"/>
    </row>
    <row r="128" spans="1:8" ht="14.25" customHeight="1" x14ac:dyDescent="0.3">
      <c r="A128" s="3"/>
      <c r="B128" s="4" t="str">
        <f t="shared" ref="B128:H128" si="9">UPPER(TEXT(B129,"gggg"))</f>
        <v>LUNEDÌ</v>
      </c>
      <c r="C128" s="5" t="str">
        <f t="shared" si="9"/>
        <v>MARTEDÌ</v>
      </c>
      <c r="D128" s="4" t="str">
        <f t="shared" si="9"/>
        <v>MERCOLEDÌ</v>
      </c>
      <c r="E128" s="5" t="str">
        <f t="shared" si="9"/>
        <v>GIOVEDÌ</v>
      </c>
      <c r="F128" s="4" t="str">
        <f t="shared" si="9"/>
        <v>VENERDÌ</v>
      </c>
      <c r="G128" s="5" t="str">
        <f t="shared" si="9"/>
        <v>SABATO</v>
      </c>
      <c r="H128" s="4" t="str">
        <f t="shared" si="9"/>
        <v>DOMENICA</v>
      </c>
    </row>
    <row r="129" spans="2:8" ht="16.5" customHeight="1" x14ac:dyDescent="0.3">
      <c r="B129" s="11">
        <f t="array" ref="B129:H129">Giorni+1+DATE(Calendario10Annuale,OpzioneCalendario10Mensile,1)-WEEKDAY(DATE(Calendario10Annuale,OpzioneCalendario10Mensile,1),OpzioneGiornoSettimana)</f>
        <v>45775</v>
      </c>
      <c r="C129" s="11">
        <v>45776</v>
      </c>
      <c r="D129" s="11">
        <v>45777</v>
      </c>
      <c r="E129" s="11">
        <v>45778</v>
      </c>
      <c r="F129" s="11">
        <v>45779</v>
      </c>
      <c r="G129" s="11">
        <v>45780</v>
      </c>
      <c r="H129" s="12">
        <v>45781</v>
      </c>
    </row>
    <row r="130" spans="2:8" ht="56.25" customHeight="1" x14ac:dyDescent="0.3">
      <c r="B130" s="7"/>
      <c r="C130" s="7"/>
      <c r="D130" s="7"/>
      <c r="E130" s="7"/>
      <c r="F130" s="7"/>
      <c r="G130" s="7"/>
      <c r="H130" s="8"/>
    </row>
    <row r="131" spans="2:8" ht="16.5" customHeight="1" x14ac:dyDescent="0.3">
      <c r="B131" s="11">
        <f t="array" ref="B131:H131">Giorni+8+DATE(Calendario10Annuale,OpzioneCalendario10Mensile,1)-WEEKDAY(DATE(Calendario10Annuale,OpzioneCalendario10Mensile,1),OpzioneGiornoSettimana)</f>
        <v>45782</v>
      </c>
      <c r="C131" s="11">
        <v>45783</v>
      </c>
      <c r="D131" s="11">
        <v>45784</v>
      </c>
      <c r="E131" s="11">
        <v>45785</v>
      </c>
      <c r="F131" s="11">
        <v>45786</v>
      </c>
      <c r="G131" s="11">
        <v>45787</v>
      </c>
      <c r="H131" s="12">
        <v>45788</v>
      </c>
    </row>
    <row r="132" spans="2:8" ht="56.25" customHeight="1" x14ac:dyDescent="0.3">
      <c r="B132" s="7"/>
      <c r="C132" s="20" t="s">
        <v>30</v>
      </c>
      <c r="D132" s="7"/>
      <c r="E132" s="7"/>
      <c r="F132" s="7"/>
      <c r="G132" s="7"/>
      <c r="H132" s="8"/>
    </row>
    <row r="133" spans="2:8" ht="16.5" customHeight="1" x14ac:dyDescent="0.3">
      <c r="B133" s="11">
        <f t="array" ref="B133:H133">Giorni+15+DATE(Calendario10Annuale,OpzioneCalendario10Mensile,1)-WEEKDAY(DATE(Calendario10Annuale,OpzioneCalendario10Mensile,1),OpzioneGiornoSettimana)</f>
        <v>45789</v>
      </c>
      <c r="C133" s="11">
        <v>45790</v>
      </c>
      <c r="D133" s="11">
        <v>45791</v>
      </c>
      <c r="E133" s="11">
        <v>45792</v>
      </c>
      <c r="F133" s="11">
        <v>45793</v>
      </c>
      <c r="G133" s="11">
        <v>45794</v>
      </c>
      <c r="H133" s="12">
        <v>45795</v>
      </c>
    </row>
    <row r="134" spans="2:8" ht="56.25" customHeight="1" x14ac:dyDescent="0.3">
      <c r="B134" s="20" t="s">
        <v>30</v>
      </c>
      <c r="C134" s="7"/>
      <c r="D134" s="7"/>
      <c r="E134" s="7"/>
      <c r="F134" s="7"/>
      <c r="G134" s="7"/>
      <c r="H134" s="8"/>
    </row>
    <row r="135" spans="2:8" ht="16.5" customHeight="1" x14ac:dyDescent="0.3">
      <c r="B135" s="11">
        <f t="array" ref="B135:H135">Giorni+22+DATE(Calendario10Annuale,OpzioneCalendario10Mensile,1)-WEEKDAY(DATE(Calendario10Annuale,OpzioneCalendario10Mensile,1),OpzioneGiornoSettimana)</f>
        <v>45796</v>
      </c>
      <c r="C135" s="11">
        <v>45797</v>
      </c>
      <c r="D135" s="11">
        <v>45798</v>
      </c>
      <c r="E135" s="11">
        <v>45799</v>
      </c>
      <c r="F135" s="11">
        <v>45800</v>
      </c>
      <c r="G135" s="11">
        <v>45801</v>
      </c>
      <c r="H135" s="12">
        <v>45802</v>
      </c>
    </row>
    <row r="136" spans="2:8" ht="56.25" customHeight="1" x14ac:dyDescent="0.3">
      <c r="B136" s="7"/>
      <c r="C136" s="7"/>
      <c r="D136" s="7"/>
      <c r="E136" s="7"/>
      <c r="F136" s="7"/>
      <c r="G136" s="7"/>
      <c r="H136" s="8"/>
    </row>
    <row r="137" spans="2:8" ht="16.5" customHeight="1" x14ac:dyDescent="0.3">
      <c r="B137" s="11">
        <f t="array" ref="B137:H137">Giorni+29+DATE(Calendario10Annuale,OpzioneCalendario10Mensile,1)-WEEKDAY(DATE(Calendario10Annuale,OpzioneCalendario10Mensile,1),OpzioneGiornoSettimana)</f>
        <v>45803</v>
      </c>
      <c r="C137" s="11">
        <v>45804</v>
      </c>
      <c r="D137" s="11">
        <v>45805</v>
      </c>
      <c r="E137" s="11">
        <v>45806</v>
      </c>
      <c r="F137" s="11">
        <v>45807</v>
      </c>
      <c r="G137" s="11">
        <v>45808</v>
      </c>
      <c r="H137" s="12">
        <v>45809</v>
      </c>
    </row>
    <row r="138" spans="2:8" ht="57" customHeight="1" x14ac:dyDescent="0.3">
      <c r="B138" s="7"/>
      <c r="C138" s="7"/>
      <c r="D138" s="7"/>
      <c r="E138" s="7"/>
      <c r="F138" s="7"/>
      <c r="G138" s="7"/>
      <c r="H138" s="9"/>
    </row>
    <row r="139" spans="2:8" ht="16.5" customHeight="1" x14ac:dyDescent="0.3">
      <c r="B139" s="11">
        <f t="array" ref="B139:C139">Giorni+36+DATE(Calendario10Annuale,OpzioneCalendario10Mensile,1)-WEEKDAY(DATE(Calendario10Annuale,OpzioneCalendario10Mensile,1),OpzioneGiornoSettimana)</f>
        <v>45810</v>
      </c>
      <c r="C139" s="11">
        <v>45811</v>
      </c>
      <c r="D139" s="64" t="s">
        <v>1</v>
      </c>
      <c r="E139" s="65"/>
      <c r="F139" s="65"/>
      <c r="G139" s="65"/>
      <c r="H139" s="65"/>
    </row>
    <row r="140" spans="2:8" ht="63.75" customHeight="1" x14ac:dyDescent="0.3">
      <c r="B140" s="7"/>
      <c r="C140" s="7"/>
      <c r="D140" s="66"/>
      <c r="E140" s="66"/>
      <c r="F140" s="66"/>
      <c r="G140" s="66"/>
      <c r="H140" s="66"/>
    </row>
    <row r="141" spans="2:8" ht="54" customHeight="1" x14ac:dyDescent="0.7">
      <c r="B141" s="1">
        <f>YEAR(DATE(Calendario10Annuale,OpzioneCalendario10Mensile+1,1))</f>
        <v>2025</v>
      </c>
      <c r="C141" s="63" t="str">
        <f>TEXT(DATE(Calendario10Annuale,OpzioneCalendario10Mensile+1,1),"mmmm")</f>
        <v>giugno</v>
      </c>
      <c r="D141" s="63"/>
      <c r="E141" s="63"/>
      <c r="F141" s="6"/>
      <c r="G141" s="6"/>
      <c r="H141" s="2"/>
    </row>
    <row r="142" spans="2:8" ht="14.25" customHeight="1" x14ac:dyDescent="0.3">
      <c r="B142" s="4" t="str">
        <f t="shared" ref="B142:H142" si="10">UPPER(TEXT(B143,"gggg"))</f>
        <v>LUNEDÌ</v>
      </c>
      <c r="C142" s="5" t="str">
        <f t="shared" si="10"/>
        <v>MARTEDÌ</v>
      </c>
      <c r="D142" s="4" t="str">
        <f t="shared" si="10"/>
        <v>MERCOLEDÌ</v>
      </c>
      <c r="E142" s="5" t="str">
        <f t="shared" si="10"/>
        <v>GIOVEDÌ</v>
      </c>
      <c r="F142" s="4" t="str">
        <f t="shared" si="10"/>
        <v>VENERDÌ</v>
      </c>
      <c r="G142" s="5" t="str">
        <f t="shared" si="10"/>
        <v>SABATO</v>
      </c>
      <c r="H142" s="4" t="str">
        <f t="shared" si="10"/>
        <v>DOMENICA</v>
      </c>
    </row>
    <row r="143" spans="2:8" ht="16.5" customHeight="1" x14ac:dyDescent="0.3">
      <c r="B143" s="11">
        <f t="array" ref="B143:H143">Giorni+1+DATE(Calendario11Annuale,OpzioneCalendario11Mensile,1)-WEEKDAY(DATE(Calendario11Annuale,OpzioneCalendario11Mensile,1),OpzioneGiornoSettimana)</f>
        <v>45803</v>
      </c>
      <c r="C143" s="11">
        <v>45804</v>
      </c>
      <c r="D143" s="11">
        <v>45805</v>
      </c>
      <c r="E143" s="11">
        <v>45806</v>
      </c>
      <c r="F143" s="11">
        <v>45807</v>
      </c>
      <c r="G143" s="11">
        <v>45808</v>
      </c>
      <c r="H143" s="12">
        <v>45809</v>
      </c>
    </row>
    <row r="144" spans="2:8" ht="56.25" customHeight="1" x14ac:dyDescent="0.3">
      <c r="B144" s="7"/>
      <c r="C144" s="7"/>
      <c r="D144" s="7"/>
      <c r="E144" s="7"/>
      <c r="F144" s="7"/>
      <c r="G144" s="7"/>
      <c r="H144" s="8"/>
    </row>
    <row r="145" spans="2:8" ht="16.5" customHeight="1" x14ac:dyDescent="0.3">
      <c r="B145" s="11">
        <f t="array" ref="B145:H145">Giorni+8+DATE(Calendario11Annuale,OpzioneCalendario11Mensile,1)-WEEKDAY(DATE(Calendario11Annuale,OpzioneCalendario11Mensile,1),OpzioneGiornoSettimana)</f>
        <v>45810</v>
      </c>
      <c r="C145" s="11">
        <v>45811</v>
      </c>
      <c r="D145" s="11">
        <v>45812</v>
      </c>
      <c r="E145" s="11">
        <v>45813</v>
      </c>
      <c r="F145" s="11">
        <v>45814</v>
      </c>
      <c r="G145" s="11">
        <v>45815</v>
      </c>
      <c r="H145" s="12">
        <v>45816</v>
      </c>
    </row>
    <row r="146" spans="2:8" ht="56.25" customHeight="1" x14ac:dyDescent="0.3">
      <c r="B146" s="7"/>
      <c r="C146" s="7"/>
      <c r="D146" s="7"/>
      <c r="E146" s="7"/>
      <c r="F146" s="7"/>
      <c r="G146" s="7"/>
      <c r="H146" s="8"/>
    </row>
    <row r="147" spans="2:8" ht="16.5" customHeight="1" x14ac:dyDescent="0.3">
      <c r="B147" s="11">
        <f t="array" ref="B147:H147">Giorni+15+DATE(Calendario11Annuale,OpzioneCalendario11Mensile,1)-WEEKDAY(DATE(Calendario11Annuale,OpzioneCalendario11Mensile,1),OpzioneGiornoSettimana)</f>
        <v>45817</v>
      </c>
      <c r="C147" s="11">
        <v>45818</v>
      </c>
      <c r="D147" s="11">
        <v>45819</v>
      </c>
      <c r="E147" s="11">
        <v>45820</v>
      </c>
      <c r="F147" s="11">
        <v>45821</v>
      </c>
      <c r="G147" s="11">
        <v>45822</v>
      </c>
      <c r="H147" s="12">
        <v>45823</v>
      </c>
    </row>
    <row r="148" spans="2:8" ht="56.25" customHeight="1" x14ac:dyDescent="0.3">
      <c r="B148" s="7"/>
      <c r="C148" s="7"/>
      <c r="D148" s="7"/>
      <c r="E148" s="7"/>
      <c r="F148" s="7"/>
      <c r="G148" s="7"/>
      <c r="H148" s="8"/>
    </row>
    <row r="149" spans="2:8" ht="16.5" customHeight="1" x14ac:dyDescent="0.3">
      <c r="B149" s="11">
        <f t="array" ref="B149:H149">Giorni+22+DATE(Calendario11Annuale,OpzioneCalendario11Mensile,1)-WEEKDAY(DATE(Calendario11Annuale,OpzioneCalendario11Mensile,1),OpzioneGiornoSettimana)</f>
        <v>45824</v>
      </c>
      <c r="C149" s="11">
        <v>45825</v>
      </c>
      <c r="D149" s="11">
        <v>45826</v>
      </c>
      <c r="E149" s="11">
        <v>45827</v>
      </c>
      <c r="F149" s="11">
        <v>45828</v>
      </c>
      <c r="G149" s="11">
        <v>45829</v>
      </c>
      <c r="H149" s="12">
        <v>45830</v>
      </c>
    </row>
    <row r="150" spans="2:8" ht="56.25" customHeight="1" x14ac:dyDescent="0.3">
      <c r="B150" s="7"/>
      <c r="C150" s="7"/>
      <c r="D150" s="7"/>
      <c r="E150" s="7"/>
      <c r="F150" s="7"/>
      <c r="G150" s="7"/>
      <c r="H150" s="8"/>
    </row>
    <row r="151" spans="2:8" ht="16.5" customHeight="1" x14ac:dyDescent="0.3">
      <c r="B151" s="11">
        <f t="array" ref="B151:H151">Giorni+29+DATE(Calendario11Annuale,OpzioneCalendario11Mensile,1)-WEEKDAY(DATE(Calendario11Annuale,OpzioneCalendario11Mensile,1),OpzioneGiornoSettimana)</f>
        <v>45831</v>
      </c>
      <c r="C151" s="11">
        <v>45832</v>
      </c>
      <c r="D151" s="11">
        <v>45833</v>
      </c>
      <c r="E151" s="11">
        <v>45834</v>
      </c>
      <c r="F151" s="11">
        <v>45835</v>
      </c>
      <c r="G151" s="11">
        <v>45836</v>
      </c>
      <c r="H151" s="12">
        <v>45837</v>
      </c>
    </row>
    <row r="152" spans="2:8" ht="57" customHeight="1" x14ac:dyDescent="0.3">
      <c r="B152" s="7"/>
      <c r="C152" s="7"/>
      <c r="D152" s="7"/>
      <c r="E152" s="7"/>
      <c r="F152" s="7"/>
      <c r="G152" s="7"/>
      <c r="H152" s="9"/>
    </row>
    <row r="153" spans="2:8" ht="16.5" customHeight="1" x14ac:dyDescent="0.3">
      <c r="B153" s="11">
        <f t="array" ref="B153:C153">Giorni+36+DATE(Calendario11Annuale,OpzioneCalendario11Mensile,1)-WEEKDAY(DATE(Calendario11Annuale,OpzioneCalendario11Mensile,1),OpzioneGiornoSettimana)</f>
        <v>45838</v>
      </c>
      <c r="C153" s="11">
        <v>45839</v>
      </c>
      <c r="D153" s="64" t="s">
        <v>1</v>
      </c>
      <c r="E153" s="65"/>
      <c r="F153" s="65"/>
      <c r="G153" s="65"/>
      <c r="H153" s="65"/>
    </row>
    <row r="154" spans="2:8" ht="63.75" customHeight="1" x14ac:dyDescent="0.3">
      <c r="B154" s="7"/>
      <c r="C154" s="7"/>
      <c r="D154" s="66"/>
      <c r="E154" s="66"/>
      <c r="F154" s="66"/>
      <c r="G154" s="66"/>
      <c r="H154" s="66"/>
    </row>
    <row r="155" spans="2:8" ht="54" customHeight="1" x14ac:dyDescent="0.7">
      <c r="B155" s="1">
        <f>YEAR(DATE(Calendario11Annuale,OpzioneCalendario11Mensile+1,1))</f>
        <v>2025</v>
      </c>
      <c r="C155" s="63" t="str">
        <f>TEXT(DATE(Calendario11Annuale,OpzioneCalendario11Mensile+1,1),"mmmm")</f>
        <v>luglio</v>
      </c>
      <c r="D155" s="63"/>
      <c r="E155" s="63"/>
      <c r="F155" s="6"/>
      <c r="G155" s="6"/>
      <c r="H155" s="2"/>
    </row>
    <row r="156" spans="2:8" ht="14.25" customHeight="1" x14ac:dyDescent="0.3">
      <c r="B156" s="4" t="str">
        <f t="shared" ref="B156:H156" si="11">UPPER(TEXT(B157,"gggg"))</f>
        <v>LUNEDÌ</v>
      </c>
      <c r="C156" s="5" t="str">
        <f t="shared" si="11"/>
        <v>MARTEDÌ</v>
      </c>
      <c r="D156" s="4" t="str">
        <f t="shared" si="11"/>
        <v>MERCOLEDÌ</v>
      </c>
      <c r="E156" s="5" t="str">
        <f t="shared" si="11"/>
        <v>GIOVEDÌ</v>
      </c>
      <c r="F156" s="4" t="str">
        <f t="shared" si="11"/>
        <v>VENERDÌ</v>
      </c>
      <c r="G156" s="5" t="str">
        <f t="shared" si="11"/>
        <v>SABATO</v>
      </c>
      <c r="H156" s="4" t="str">
        <f t="shared" si="11"/>
        <v>DOMENICA</v>
      </c>
    </row>
    <row r="157" spans="2:8" ht="16.5" customHeight="1" x14ac:dyDescent="0.3">
      <c r="B157" s="11">
        <f t="array" ref="B157:H157">Giorni+1+DATE(Calendario12Annuale,OpzioneCalendario12Mensile,1)-WEEKDAY(DATE(Calendario12Annuale,OpzioneCalendario12Mensile,1),OpzioneGiornoSettimana)</f>
        <v>45838</v>
      </c>
      <c r="C157" s="11">
        <v>45839</v>
      </c>
      <c r="D157" s="11">
        <v>45840</v>
      </c>
      <c r="E157" s="11">
        <v>45841</v>
      </c>
      <c r="F157" s="11">
        <v>45842</v>
      </c>
      <c r="G157" s="11">
        <v>45843</v>
      </c>
      <c r="H157" s="12">
        <v>45844</v>
      </c>
    </row>
    <row r="158" spans="2:8" ht="56.25" customHeight="1" x14ac:dyDescent="0.3">
      <c r="B158" s="7"/>
      <c r="C158" s="7"/>
      <c r="D158" s="7"/>
      <c r="E158" s="7"/>
      <c r="F158" s="7"/>
      <c r="G158" s="7"/>
      <c r="H158" s="8"/>
    </row>
    <row r="159" spans="2:8" ht="16.5" customHeight="1" x14ac:dyDescent="0.3">
      <c r="B159" s="11">
        <f t="array" ref="B159:H159">Giorni+8+DATE(Calendario12Annuale,OpzioneCalendario12Mensile,1)-WEEKDAY(DATE(Calendario12Annuale,OpzioneCalendario12Mensile,1),OpzioneGiornoSettimana)</f>
        <v>45845</v>
      </c>
      <c r="C159" s="11">
        <v>45846</v>
      </c>
      <c r="D159" s="11">
        <v>45847</v>
      </c>
      <c r="E159" s="11">
        <v>45848</v>
      </c>
      <c r="F159" s="11">
        <v>45849</v>
      </c>
      <c r="G159" s="11">
        <v>45850</v>
      </c>
      <c r="H159" s="12">
        <v>45851</v>
      </c>
    </row>
    <row r="160" spans="2:8" ht="56.25" customHeight="1" x14ac:dyDescent="0.3">
      <c r="B160" s="7"/>
      <c r="C160" s="7"/>
      <c r="D160" s="7"/>
      <c r="E160" s="7"/>
      <c r="F160" s="7"/>
      <c r="G160" s="7"/>
      <c r="H160" s="8"/>
    </row>
    <row r="161" spans="2:8" ht="16.5" customHeight="1" x14ac:dyDescent="0.3">
      <c r="B161" s="11">
        <f t="array" ref="B161:H161">Giorni+15+DATE(Calendario12Annuale,OpzioneCalendario12Mensile,1)-WEEKDAY(DATE(Calendario12Annuale,OpzioneCalendario12Mensile,1),OpzioneGiornoSettimana)</f>
        <v>45852</v>
      </c>
      <c r="C161" s="11">
        <v>45853</v>
      </c>
      <c r="D161" s="11">
        <v>45854</v>
      </c>
      <c r="E161" s="11">
        <v>45855</v>
      </c>
      <c r="F161" s="11">
        <v>45856</v>
      </c>
      <c r="G161" s="11">
        <v>45857</v>
      </c>
      <c r="H161" s="12">
        <v>45858</v>
      </c>
    </row>
    <row r="162" spans="2:8" ht="56.25" customHeight="1" x14ac:dyDescent="0.3">
      <c r="B162" s="7"/>
      <c r="C162" s="7"/>
      <c r="D162" s="7"/>
      <c r="E162" s="7"/>
      <c r="F162" s="7"/>
      <c r="G162" s="7"/>
      <c r="H162" s="8"/>
    </row>
    <row r="163" spans="2:8" ht="16.5" customHeight="1" x14ac:dyDescent="0.3">
      <c r="B163" s="11">
        <f t="array" ref="B163:H163">Giorni+22+DATE(Calendario12Annuale,OpzioneCalendario12Mensile,1)-WEEKDAY(DATE(Calendario12Annuale,OpzioneCalendario12Mensile,1),OpzioneGiornoSettimana)</f>
        <v>45859</v>
      </c>
      <c r="C163" s="11">
        <v>45860</v>
      </c>
      <c r="D163" s="11">
        <v>45861</v>
      </c>
      <c r="E163" s="11">
        <v>45862</v>
      </c>
      <c r="F163" s="11">
        <v>45863</v>
      </c>
      <c r="G163" s="11">
        <v>45864</v>
      </c>
      <c r="H163" s="12">
        <v>45865</v>
      </c>
    </row>
    <row r="164" spans="2:8" ht="56.25" customHeight="1" x14ac:dyDescent="0.3">
      <c r="B164" s="7"/>
      <c r="C164" s="7"/>
      <c r="D164" s="7"/>
      <c r="E164" s="7"/>
      <c r="F164" s="7"/>
      <c r="G164" s="7"/>
      <c r="H164" s="8"/>
    </row>
    <row r="165" spans="2:8" ht="16.5" customHeight="1" x14ac:dyDescent="0.3">
      <c r="B165" s="11">
        <f t="array" ref="B165:H165">Giorni+29+DATE(Calendario12Annuale,OpzioneCalendario12Mensile,1)-WEEKDAY(DATE(Calendario12Annuale,OpzioneCalendario12Mensile,1),OpzioneGiornoSettimana)</f>
        <v>45866</v>
      </c>
      <c r="C165" s="11">
        <v>45867</v>
      </c>
      <c r="D165" s="11">
        <v>45868</v>
      </c>
      <c r="E165" s="11">
        <v>45869</v>
      </c>
      <c r="F165" s="11">
        <v>45870</v>
      </c>
      <c r="G165" s="11">
        <v>45871</v>
      </c>
      <c r="H165" s="12">
        <v>45872</v>
      </c>
    </row>
    <row r="166" spans="2:8" ht="57" customHeight="1" x14ac:dyDescent="0.3">
      <c r="B166" s="7"/>
      <c r="C166" s="7"/>
      <c r="D166" s="7"/>
      <c r="E166" s="7"/>
      <c r="F166" s="7"/>
      <c r="G166" s="7"/>
      <c r="H166" s="9"/>
    </row>
    <row r="167" spans="2:8" ht="16.5" customHeight="1" x14ac:dyDescent="0.3">
      <c r="B167" s="11">
        <f t="array" ref="B167:C167">Giorni+36+DATE(Calendario12Annuale,OpzioneCalendario12Mensile,1)-WEEKDAY(DATE(Calendario12Annuale,OpzioneCalendario12Mensile,1),OpzioneGiornoSettimana)</f>
        <v>45873</v>
      </c>
      <c r="C167" s="11">
        <v>45874</v>
      </c>
      <c r="D167" s="64" t="s">
        <v>1</v>
      </c>
      <c r="E167" s="65"/>
      <c r="F167" s="65"/>
      <c r="G167" s="65"/>
      <c r="H167" s="65"/>
    </row>
    <row r="168" spans="2:8" ht="63.75" customHeight="1" x14ac:dyDescent="0.3">
      <c r="B168" s="7"/>
      <c r="C168" s="7"/>
      <c r="D168" s="66"/>
      <c r="E168" s="66"/>
      <c r="F168" s="66"/>
      <c r="G168" s="66"/>
      <c r="H168" s="66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3" type="noConversion"/>
  <conditionalFormatting sqref="B3:H3 B5:H5 B7:H7 B9:H9 B11:H11 B13:C13">
    <cfRule type="expression" dxfId="11" priority="38">
      <formula>MONTH(B3)&lt;&gt;OpzioneCalendario1Mensile</formula>
    </cfRule>
  </conditionalFormatting>
  <conditionalFormatting sqref="B17:H17 B19:H19 B21:H21 B23:H23 B25:H25 B27:C27">
    <cfRule type="expression" dxfId="10" priority="27">
      <formula>MONTH(B17)&lt;&gt;OpzioneCalendario2Mensile</formula>
    </cfRule>
  </conditionalFormatting>
  <conditionalFormatting sqref="B31:H31 B33:H33 B35:H35 B37:H37 B39:H39 B41:C41">
    <cfRule type="expression" dxfId="9" priority="25">
      <formula>MONTH(B31)&lt;&gt;OpzioneCalendario3Mensile</formula>
    </cfRule>
  </conditionalFormatting>
  <conditionalFormatting sqref="B45:H45 B47:H47 B49:H49 B51:H51 B53:H53 B55:C55">
    <cfRule type="expression" dxfId="8" priority="23">
      <formula>MONTH(B45)&lt;&gt;OpzioneCalendario4Mensile</formula>
    </cfRule>
  </conditionalFormatting>
  <conditionalFormatting sqref="B59:H59 B61:H61 B63:H63 B65:H65 B67:H67 B69:C69">
    <cfRule type="expression" dxfId="7" priority="21">
      <formula>MONTH(B59)&lt;&gt;OpzioneCalendario5Mensile</formula>
    </cfRule>
  </conditionalFormatting>
  <conditionalFormatting sqref="B73:H73 B75:H75 B77:H77 B79:H79 B81:H81 B83:C83">
    <cfRule type="expression" dxfId="6" priority="19">
      <formula>MONTH(B73)&lt;&gt;OpzioneCalendario6Mensile</formula>
    </cfRule>
  </conditionalFormatting>
  <conditionalFormatting sqref="B87:H87 B89:H89 B91:H91 B93:H93 B95:H95 B97:C97">
    <cfRule type="expression" dxfId="5" priority="17">
      <formula>MONTH(B87)&lt;&gt;OpzioneCalendario7Mensile</formula>
    </cfRule>
  </conditionalFormatting>
  <conditionalFormatting sqref="B101:H101 B103:H103 B105:H105 B107:H107 B109:H109 B111:C111">
    <cfRule type="expression" dxfId="4" priority="15">
      <formula>MONTH(B101)&lt;&gt;OpzioneCalendario8Mensile</formula>
    </cfRule>
  </conditionalFormatting>
  <conditionalFormatting sqref="B115:H115 B117:H117 B119:H119 B121:H121 B123:H123 B125:C125">
    <cfRule type="expression" dxfId="3" priority="13">
      <formula>MONTH(B115)&lt;&gt;OpzioneCalendario9Mensile</formula>
    </cfRule>
  </conditionalFormatting>
  <conditionalFormatting sqref="B129:H129 B131:H131 B133:H133 B135:H135 B137:H137 B139:C139">
    <cfRule type="expression" dxfId="2" priority="3">
      <formula>MONTH(B129)&lt;&gt;OpzioneCalendario10Mensile</formula>
    </cfRule>
  </conditionalFormatting>
  <conditionalFormatting sqref="B143:H143 B145:H145 B147:H147 B149:H149 B151:H151 B153:C153">
    <cfRule type="expression" dxfId="1" priority="2">
      <formula>MONTH(B143)&lt;&gt;OpzioneCalendario11Mensile</formula>
    </cfRule>
  </conditionalFormatting>
  <conditionalFormatting sqref="B157:H157 B159:H159 B161:H161 B163:H163 B165:H165 B167:C167">
    <cfRule type="expression" dxfId="0" priority="1">
      <formula>MONTH(B157)&lt;&gt;OpzioneCalendario12Mensile</formula>
    </cfRule>
  </conditionalFormatting>
  <dataValidations xWindow="261" yWindow="449" count="14">
    <dataValidation type="list" errorStyle="warning" allowBlank="1" showInputMessage="1" showErrorMessage="1" error="Selezionare il giorno di inizio della settimana dall'elenco. Selezionare ANNULLA, quindi premere ALT+freccia GIÙ per visualizzare le opzioni e poi freccia GIÙ e INVIO per effettuare una selezione" prompt="Selezionare il giorno di inizio della settimana in questa cella. Premere ALT+freccia GIÙ per aprire l'elenco a discesa e quindi premere INVIO per effettuare la selezione. Il calendario viene aggiornato automaticamente" sqref="B2">
      <formula1>"DOMENICA,LUNEDÌ,MARTEDÌ,MERCOLEDÌ,GIOVEDÌ,VENERDÌ,SABATO"</formula1>
    </dataValidation>
    <dataValidation type="list" errorStyle="warning" allowBlank="1" showInputMessage="1" showErrorMessage="1" error="Selezionare il mese di inizio del calendario dall'elenco. Selezionare ANNULLA, quindi premere ALT+freccia GIÙ per visualizzare le opzioni e poi freccia GIÙ e INVIO per effettuare una selezione" prompt="Selezionare il mese di inizio del calendario in questa cella. Premere ALT+freccia GIÙ per aprire l'elenco a discesa e quindi INVIO per effettuare una selezione" sqref="C1:E1">
      <formula1>"gennaio,febbraio,marzo,aprile,maggio,giugno,luglio,agosto,settembre,ottobre,novembre,dicembre"</formula1>
    </dataValidation>
    <dataValidation allowBlank="1" showInputMessage="1" prompt="Questa cartella di lavoro è un calendario di 12 mesi. Immettere l'anno iniziale nella cella B1, quindi selezionare il mese iniziale nella cella C1. Il calendario verrà aggiornato automaticamente per i mesi successivi" sqref="A1"/>
    <dataValidation allowBlank="1" showInputMessage="1" showErrorMessage="1" prompt="Immettere l'anno in questa cella" sqref="B1"/>
    <dataValidation allowBlank="1" showInputMessage="1" prompt="Il giorno della settimanana viene determinato automaticamente. Per modificare il giorno della settimana, selezionarne uno nuovo nella cella B2" sqref="C2:H2 B16"/>
    <dataValidation allowBlank="1" showInputMessage="1" prompt="Data" sqref="B3"/>
    <dataValidation allowBlank="1" showInputMessage="1" prompt="Immettere qui le note giornaliere" sqref="B4"/>
    <dataValidation allowBlank="1" showInputMessage="1" prompt="L’anno del calendario viene aggiornato automaticamente in base all'anno selezionato nella cella B1." sqref="B15"/>
    <dataValidation allowBlank="1" showInputMessage="1" prompt="Il mese di calendario viene aggiornato automaticamente in base al mese selezionato nella cella C1" sqref="C15:E15"/>
    <dataValidation allowBlank="1" showInputMessage="1" prompt="Immettere le note del mese nella cella in basso" sqref="D13:H13"/>
    <dataValidation allowBlank="1" showInputMessage="1" prompt="Immettere le note del mese in questa cella" sqref="D14:H14"/>
    <dataValidation allowBlank="1" showInputMessage="1" showErrorMessage="1" prompt="L’anno del calendario viene aggiornato automaticamente in base all'anno selezionato nella cella B1." sqref="B29 B43 B57 B71 B85 B99 B113 B127 B141 B155"/>
    <dataValidation allowBlank="1" showInputMessage="1" showErrorMessage="1" prompt="Il mese di calendario viene aggiornato automaticamente in base al mese selezionato nella cella C1" sqref="C141:E141 C29:E29 C43:E43 C57:E57 C71:E71 C85:E85 C99:E99 C113:E113 C127:E127 C155:E155"/>
    <dataValidation allowBlank="1" showInputMessage="1" showErrorMessage="1" prompt="Il giorno della settimanana viene determinato automaticamente. Per modificare il giorno della settimana, selezionarne uno nuovo nella cella B2" sqref="C16:H16 B30:H30 B44:H44 B58:H58 B72:H72 B86:H86 B100:H100 B114:H114 B128:H128 B142:H142 B156:H156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abSelected="1" zoomScale="80" zoomScaleNormal="80" workbookViewId="0">
      <selection activeCell="E96" sqref="A1:E96"/>
    </sheetView>
  </sheetViews>
  <sheetFormatPr defaultColWidth="8.875" defaultRowHeight="16.5" x14ac:dyDescent="0.3"/>
  <cols>
    <col min="1" max="1" width="29.375" style="19" customWidth="1"/>
    <col min="2" max="2" width="27.875" style="17" customWidth="1"/>
    <col min="3" max="3" width="12.375" style="23" customWidth="1"/>
    <col min="4" max="5" width="9" style="17"/>
    <col min="6" max="6" width="16" customWidth="1"/>
  </cols>
  <sheetData>
    <row r="1" spans="1:6" x14ac:dyDescent="0.3">
      <c r="A1" s="24" t="s">
        <v>23</v>
      </c>
      <c r="B1" s="25" t="s">
        <v>24</v>
      </c>
      <c r="C1" s="26" t="s">
        <v>25</v>
      </c>
      <c r="D1" s="25" t="s">
        <v>26</v>
      </c>
      <c r="E1" s="25" t="s">
        <v>27</v>
      </c>
      <c r="F1" s="47" t="s">
        <v>84</v>
      </c>
    </row>
    <row r="2" spans="1:6" ht="88.5" customHeight="1" x14ac:dyDescent="0.3">
      <c r="A2" s="27">
        <v>45589</v>
      </c>
      <c r="B2" s="28" t="s">
        <v>10</v>
      </c>
      <c r="C2" s="29" t="s">
        <v>11</v>
      </c>
      <c r="D2" s="28" t="s">
        <v>33</v>
      </c>
      <c r="E2" s="28" t="s">
        <v>40</v>
      </c>
    </row>
    <row r="3" spans="1:6" ht="88.5" customHeight="1" x14ac:dyDescent="0.3">
      <c r="A3" s="27">
        <v>45590</v>
      </c>
      <c r="B3" s="28" t="s">
        <v>12</v>
      </c>
      <c r="C3" s="29" t="s">
        <v>13</v>
      </c>
      <c r="D3" s="28" t="s">
        <v>33</v>
      </c>
      <c r="E3" s="28" t="s">
        <v>40</v>
      </c>
    </row>
    <row r="4" spans="1:6" ht="88.5" customHeight="1" x14ac:dyDescent="0.3">
      <c r="A4" s="27">
        <v>45595</v>
      </c>
      <c r="B4" s="28" t="s">
        <v>8</v>
      </c>
      <c r="C4" s="29" t="s">
        <v>9</v>
      </c>
      <c r="D4" s="28" t="s">
        <v>33</v>
      </c>
      <c r="E4" s="28" t="s">
        <v>40</v>
      </c>
      <c r="F4" s="50"/>
    </row>
    <row r="5" spans="1:6" ht="88.5" customHeight="1" x14ac:dyDescent="0.3">
      <c r="A5" s="27">
        <v>45600</v>
      </c>
      <c r="B5" s="28" t="s">
        <v>14</v>
      </c>
      <c r="C5" s="29" t="s">
        <v>15</v>
      </c>
      <c r="D5" s="28" t="s">
        <v>33</v>
      </c>
      <c r="E5" s="28" t="s">
        <v>40</v>
      </c>
      <c r="F5" s="50"/>
    </row>
    <row r="6" spans="1:6" ht="88.5" customHeight="1" x14ac:dyDescent="0.3">
      <c r="A6" s="27">
        <v>45602</v>
      </c>
      <c r="B6" s="28" t="s">
        <v>12</v>
      </c>
      <c r="C6" s="29" t="s">
        <v>13</v>
      </c>
      <c r="D6" s="28" t="s">
        <v>33</v>
      </c>
      <c r="E6" s="28" t="s">
        <v>40</v>
      </c>
      <c r="F6" s="50"/>
    </row>
    <row r="7" spans="1:6" ht="88.5" customHeight="1" x14ac:dyDescent="0.3">
      <c r="A7" s="27">
        <v>45603</v>
      </c>
      <c r="B7" s="28" t="s">
        <v>22</v>
      </c>
      <c r="C7" s="29" t="s">
        <v>7</v>
      </c>
      <c r="D7" s="28" t="s">
        <v>33</v>
      </c>
      <c r="E7" s="28" t="s">
        <v>41</v>
      </c>
      <c r="F7" s="50"/>
    </row>
    <row r="8" spans="1:6" ht="88.5" customHeight="1" x14ac:dyDescent="0.3">
      <c r="A8" s="27">
        <v>45607</v>
      </c>
      <c r="B8" s="28" t="s">
        <v>10</v>
      </c>
      <c r="C8" s="29" t="s">
        <v>11</v>
      </c>
      <c r="D8" s="28" t="s">
        <v>33</v>
      </c>
      <c r="E8" s="28" t="s">
        <v>40</v>
      </c>
      <c r="F8" s="50"/>
    </row>
    <row r="9" spans="1:6" ht="88.5" customHeight="1" x14ac:dyDescent="0.3">
      <c r="A9" s="27">
        <v>45608</v>
      </c>
      <c r="B9" s="28" t="s">
        <v>36</v>
      </c>
      <c r="C9" s="29" t="s">
        <v>37</v>
      </c>
      <c r="D9" s="28" t="s">
        <v>33</v>
      </c>
      <c r="E9" s="28" t="s">
        <v>40</v>
      </c>
      <c r="F9" s="50"/>
    </row>
    <row r="10" spans="1:6" ht="88.5" customHeight="1" x14ac:dyDescent="0.3">
      <c r="A10" s="27">
        <v>45609</v>
      </c>
      <c r="B10" s="28" t="s">
        <v>18</v>
      </c>
      <c r="C10" s="29" t="s">
        <v>19</v>
      </c>
      <c r="D10" s="28" t="s">
        <v>33</v>
      </c>
      <c r="E10" s="28" t="s">
        <v>40</v>
      </c>
      <c r="F10" s="50"/>
    </row>
    <row r="11" spans="1:6" ht="88.5" customHeight="1" x14ac:dyDescent="0.3">
      <c r="A11" s="27">
        <v>45610</v>
      </c>
      <c r="B11" s="28" t="s">
        <v>16</v>
      </c>
      <c r="C11" s="29" t="s">
        <v>17</v>
      </c>
      <c r="D11" s="28" t="s">
        <v>33</v>
      </c>
      <c r="E11" s="28" t="s">
        <v>40</v>
      </c>
    </row>
    <row r="12" spans="1:6" ht="88.5" customHeight="1" x14ac:dyDescent="0.3">
      <c r="A12" s="27">
        <v>45611</v>
      </c>
      <c r="B12" s="28" t="s">
        <v>8</v>
      </c>
      <c r="C12" s="29" t="s">
        <v>9</v>
      </c>
      <c r="D12" s="28" t="s">
        <v>33</v>
      </c>
      <c r="E12" s="28" t="s">
        <v>40</v>
      </c>
      <c r="F12" s="50"/>
    </row>
    <row r="13" spans="1:6" ht="88.5" customHeight="1" x14ac:dyDescent="0.3">
      <c r="A13" s="27">
        <v>45612</v>
      </c>
      <c r="B13" s="28" t="s">
        <v>10</v>
      </c>
      <c r="C13" s="29" t="s">
        <v>11</v>
      </c>
      <c r="D13" s="28" t="s">
        <v>33</v>
      </c>
      <c r="E13" s="28" t="s">
        <v>40</v>
      </c>
      <c r="F13" s="50"/>
    </row>
    <row r="14" spans="1:6" ht="88.5" customHeight="1" x14ac:dyDescent="0.3">
      <c r="A14" s="27">
        <v>45614</v>
      </c>
      <c r="B14" s="28" t="s">
        <v>10</v>
      </c>
      <c r="C14" s="29" t="s">
        <v>11</v>
      </c>
      <c r="D14" s="28" t="s">
        <v>33</v>
      </c>
      <c r="E14" s="28" t="s">
        <v>40</v>
      </c>
      <c r="F14" s="50"/>
    </row>
    <row r="15" spans="1:6" ht="88.5" customHeight="1" x14ac:dyDescent="0.3">
      <c r="A15" s="27">
        <v>45616</v>
      </c>
      <c r="B15" s="28" t="s">
        <v>18</v>
      </c>
      <c r="C15" s="29" t="s">
        <v>19</v>
      </c>
      <c r="D15" s="28" t="s">
        <v>33</v>
      </c>
      <c r="E15" s="28" t="s">
        <v>40</v>
      </c>
      <c r="F15" s="50"/>
    </row>
    <row r="16" spans="1:6" ht="88.5" customHeight="1" x14ac:dyDescent="0.3">
      <c r="A16" s="27">
        <v>45617</v>
      </c>
      <c r="B16" s="28" t="s">
        <v>36</v>
      </c>
      <c r="C16" s="29" t="s">
        <v>37</v>
      </c>
      <c r="D16" s="31" t="s">
        <v>38</v>
      </c>
      <c r="E16" s="28" t="s">
        <v>40</v>
      </c>
      <c r="F16" s="50"/>
    </row>
    <row r="17" spans="1:6" ht="88.5" customHeight="1" x14ac:dyDescent="0.3">
      <c r="A17" s="27">
        <v>45618</v>
      </c>
      <c r="B17" s="28" t="s">
        <v>8</v>
      </c>
      <c r="C17" s="29" t="s">
        <v>9</v>
      </c>
      <c r="D17" s="28" t="s">
        <v>33</v>
      </c>
      <c r="E17" s="28" t="s">
        <v>40</v>
      </c>
      <c r="F17" s="50"/>
    </row>
    <row r="18" spans="1:6" ht="88.5" customHeight="1" x14ac:dyDescent="0.3">
      <c r="A18" s="27">
        <v>45619</v>
      </c>
      <c r="B18" s="28" t="s">
        <v>18</v>
      </c>
      <c r="C18" s="29" t="s">
        <v>19</v>
      </c>
      <c r="D18" s="28" t="s">
        <v>33</v>
      </c>
      <c r="E18" s="28" t="s">
        <v>40</v>
      </c>
      <c r="F18" s="50"/>
    </row>
    <row r="19" spans="1:6" ht="88.5" customHeight="1" x14ac:dyDescent="0.3">
      <c r="A19" s="27">
        <v>45621</v>
      </c>
      <c r="B19" s="28" t="s">
        <v>36</v>
      </c>
      <c r="C19" s="29" t="s">
        <v>37</v>
      </c>
      <c r="D19" s="31" t="s">
        <v>38</v>
      </c>
      <c r="E19" s="28" t="s">
        <v>40</v>
      </c>
      <c r="F19" s="50"/>
    </row>
    <row r="20" spans="1:6" ht="88.5" customHeight="1" x14ac:dyDescent="0.3">
      <c r="A20" s="27">
        <v>45622</v>
      </c>
      <c r="B20" s="28" t="s">
        <v>22</v>
      </c>
      <c r="C20" s="29" t="s">
        <v>7</v>
      </c>
      <c r="D20" s="28" t="s">
        <v>33</v>
      </c>
      <c r="E20" s="28" t="s">
        <v>41</v>
      </c>
      <c r="F20" s="50"/>
    </row>
    <row r="21" spans="1:6" ht="88.5" customHeight="1" x14ac:dyDescent="0.3">
      <c r="A21" s="27">
        <v>45624</v>
      </c>
      <c r="B21" s="28" t="s">
        <v>12</v>
      </c>
      <c r="C21" s="29" t="s">
        <v>13</v>
      </c>
      <c r="D21" s="28" t="s">
        <v>33</v>
      </c>
      <c r="E21" s="28" t="s">
        <v>40</v>
      </c>
      <c r="F21" s="50"/>
    </row>
    <row r="22" spans="1:6" ht="88.5" customHeight="1" x14ac:dyDescent="0.3">
      <c r="A22" s="27">
        <v>45625</v>
      </c>
      <c r="B22" s="28" t="s">
        <v>8</v>
      </c>
      <c r="C22" s="29" t="s">
        <v>9</v>
      </c>
      <c r="D22" s="28" t="s">
        <v>33</v>
      </c>
      <c r="E22" s="28" t="s">
        <v>40</v>
      </c>
      <c r="F22" s="50"/>
    </row>
    <row r="23" spans="1:6" ht="88.5" customHeight="1" x14ac:dyDescent="0.3">
      <c r="A23" s="27">
        <v>45629</v>
      </c>
      <c r="B23" s="28" t="s">
        <v>36</v>
      </c>
      <c r="C23" s="29" t="s">
        <v>37</v>
      </c>
      <c r="D23" s="31" t="s">
        <v>38</v>
      </c>
      <c r="E23" s="28" t="s">
        <v>40</v>
      </c>
      <c r="F23" s="50"/>
    </row>
    <row r="24" spans="1:6" ht="88.5" customHeight="1" x14ac:dyDescent="0.3">
      <c r="A24" s="27">
        <v>45630</v>
      </c>
      <c r="B24" s="28" t="s">
        <v>14</v>
      </c>
      <c r="C24" s="29" t="s">
        <v>15</v>
      </c>
      <c r="D24" s="28" t="s">
        <v>33</v>
      </c>
      <c r="E24" s="28" t="s">
        <v>40</v>
      </c>
      <c r="F24" s="50"/>
    </row>
    <row r="25" spans="1:6" ht="88.5" customHeight="1" x14ac:dyDescent="0.3">
      <c r="A25" s="27">
        <v>45631</v>
      </c>
      <c r="B25" s="28" t="s">
        <v>12</v>
      </c>
      <c r="C25" s="29" t="s">
        <v>13</v>
      </c>
      <c r="D25" s="28" t="s">
        <v>33</v>
      </c>
      <c r="E25" s="28" t="s">
        <v>40</v>
      </c>
    </row>
    <row r="26" spans="1:6" ht="88.5" customHeight="1" x14ac:dyDescent="0.3">
      <c r="A26" s="27">
        <v>45635</v>
      </c>
      <c r="B26" s="28" t="s">
        <v>36</v>
      </c>
      <c r="C26" s="29" t="s">
        <v>37</v>
      </c>
      <c r="D26" s="31" t="s">
        <v>38</v>
      </c>
      <c r="E26" s="28" t="s">
        <v>40</v>
      </c>
    </row>
    <row r="27" spans="1:6" ht="33" x14ac:dyDescent="0.3">
      <c r="A27" s="27">
        <v>45638</v>
      </c>
      <c r="B27" s="28" t="s">
        <v>36</v>
      </c>
      <c r="C27" s="29" t="s">
        <v>37</v>
      </c>
      <c r="D27" s="31" t="s">
        <v>38</v>
      </c>
      <c r="E27" s="28" t="s">
        <v>40</v>
      </c>
    </row>
    <row r="28" spans="1:6" ht="66" x14ac:dyDescent="0.3">
      <c r="A28" s="27">
        <v>45639</v>
      </c>
      <c r="B28" s="28" t="s">
        <v>14</v>
      </c>
      <c r="C28" s="29" t="s">
        <v>15</v>
      </c>
      <c r="D28" s="28" t="s">
        <v>33</v>
      </c>
      <c r="E28" s="28" t="s">
        <v>40</v>
      </c>
    </row>
    <row r="29" spans="1:6" ht="49.5" x14ac:dyDescent="0.3">
      <c r="A29" s="27">
        <v>45642</v>
      </c>
      <c r="B29" s="28" t="s">
        <v>36</v>
      </c>
      <c r="C29" s="29" t="s">
        <v>37</v>
      </c>
      <c r="D29" s="28" t="s">
        <v>33</v>
      </c>
      <c r="E29" s="28" t="s">
        <v>40</v>
      </c>
    </row>
    <row r="30" spans="1:6" ht="79.5" customHeight="1" x14ac:dyDescent="0.3">
      <c r="A30" s="27">
        <v>45643</v>
      </c>
      <c r="B30" s="28" t="s">
        <v>14</v>
      </c>
      <c r="C30" s="29" t="s">
        <v>15</v>
      </c>
      <c r="D30" s="28" t="s">
        <v>33</v>
      </c>
      <c r="E30" s="28" t="s">
        <v>40</v>
      </c>
    </row>
    <row r="31" spans="1:6" ht="72" customHeight="1" x14ac:dyDescent="0.3">
      <c r="A31" s="27">
        <v>45666</v>
      </c>
      <c r="B31" s="28" t="s">
        <v>16</v>
      </c>
      <c r="C31" s="29" t="s">
        <v>17</v>
      </c>
      <c r="D31" s="28" t="s">
        <v>33</v>
      </c>
      <c r="E31" s="28" t="s">
        <v>40</v>
      </c>
    </row>
    <row r="32" spans="1:6" ht="72" customHeight="1" x14ac:dyDescent="0.3">
      <c r="A32" s="27">
        <v>45667</v>
      </c>
      <c r="B32" s="28" t="s">
        <v>20</v>
      </c>
      <c r="C32" s="29" t="s">
        <v>56</v>
      </c>
      <c r="D32" s="28" t="s">
        <v>33</v>
      </c>
      <c r="E32" s="28" t="s">
        <v>40</v>
      </c>
      <c r="F32" s="50"/>
    </row>
    <row r="33" spans="1:6" ht="84.75" customHeight="1" x14ac:dyDescent="0.3">
      <c r="A33" s="27">
        <v>45670</v>
      </c>
      <c r="B33" s="28" t="s">
        <v>88</v>
      </c>
      <c r="C33" s="29" t="s">
        <v>13</v>
      </c>
      <c r="D33" s="28" t="s">
        <v>33</v>
      </c>
      <c r="E33" s="28" t="s">
        <v>57</v>
      </c>
    </row>
    <row r="34" spans="1:6" ht="72" customHeight="1" x14ac:dyDescent="0.3">
      <c r="A34" s="27">
        <v>45671</v>
      </c>
      <c r="B34" s="28" t="s">
        <v>16</v>
      </c>
      <c r="C34" s="29" t="s">
        <v>17</v>
      </c>
      <c r="D34" s="28" t="s">
        <v>33</v>
      </c>
      <c r="E34" s="28" t="s">
        <v>40</v>
      </c>
      <c r="F34" s="50"/>
    </row>
    <row r="35" spans="1:6" ht="45.75" customHeight="1" x14ac:dyDescent="0.3">
      <c r="A35" s="27">
        <v>45672</v>
      </c>
      <c r="B35" s="28" t="s">
        <v>16</v>
      </c>
      <c r="C35" s="29" t="s">
        <v>17</v>
      </c>
      <c r="D35" s="28" t="s">
        <v>33</v>
      </c>
      <c r="E35" s="28" t="s">
        <v>40</v>
      </c>
    </row>
    <row r="36" spans="1:6" ht="49.5" x14ac:dyDescent="0.3">
      <c r="A36" s="27">
        <v>45673</v>
      </c>
      <c r="B36" s="28" t="s">
        <v>20</v>
      </c>
      <c r="C36" s="29" t="s">
        <v>56</v>
      </c>
      <c r="D36" s="28" t="s">
        <v>33</v>
      </c>
      <c r="E36" s="28" t="s">
        <v>40</v>
      </c>
      <c r="F36" s="50"/>
    </row>
    <row r="37" spans="1:6" ht="49.5" x14ac:dyDescent="0.3">
      <c r="A37" s="27">
        <v>45680</v>
      </c>
      <c r="B37" s="28" t="s">
        <v>20</v>
      </c>
      <c r="C37" s="29" t="s">
        <v>56</v>
      </c>
      <c r="D37" s="28" t="s">
        <v>33</v>
      </c>
      <c r="E37" s="28" t="s">
        <v>40</v>
      </c>
    </row>
    <row r="38" spans="1:6" ht="49.5" x14ac:dyDescent="0.3">
      <c r="A38" s="27">
        <v>45684</v>
      </c>
      <c r="B38" s="28" t="s">
        <v>88</v>
      </c>
      <c r="C38" s="29" t="s">
        <v>13</v>
      </c>
      <c r="D38" s="28" t="s">
        <v>33</v>
      </c>
      <c r="E38" s="28" t="s">
        <v>57</v>
      </c>
    </row>
    <row r="39" spans="1:6" ht="49.5" x14ac:dyDescent="0.3">
      <c r="A39" s="27">
        <v>45687</v>
      </c>
      <c r="B39" s="28" t="s">
        <v>20</v>
      </c>
      <c r="C39" s="29" t="s">
        <v>56</v>
      </c>
      <c r="D39" s="28" t="s">
        <v>33</v>
      </c>
      <c r="E39" s="28" t="s">
        <v>40</v>
      </c>
    </row>
    <row r="40" spans="1:6" ht="49.5" x14ac:dyDescent="0.3">
      <c r="A40" s="27">
        <v>45688</v>
      </c>
      <c r="B40" s="28" t="s">
        <v>93</v>
      </c>
      <c r="C40" s="29" t="s">
        <v>7</v>
      </c>
      <c r="D40" s="28" t="s">
        <v>33</v>
      </c>
      <c r="E40" s="28" t="s">
        <v>65</v>
      </c>
    </row>
    <row r="41" spans="1:6" ht="33" x14ac:dyDescent="0.3">
      <c r="A41" s="27">
        <v>45691</v>
      </c>
      <c r="B41" s="28" t="s">
        <v>93</v>
      </c>
      <c r="C41" s="29" t="s">
        <v>7</v>
      </c>
      <c r="D41" s="28"/>
      <c r="E41" s="28" t="s">
        <v>65</v>
      </c>
    </row>
    <row r="42" spans="1:6" ht="49.5" x14ac:dyDescent="0.3">
      <c r="A42" s="51">
        <v>45692</v>
      </c>
      <c r="B42" s="52" t="s">
        <v>49</v>
      </c>
      <c r="C42" s="53" t="s">
        <v>48</v>
      </c>
      <c r="D42" s="61" t="s">
        <v>33</v>
      </c>
      <c r="E42" s="52" t="s">
        <v>40</v>
      </c>
    </row>
    <row r="43" spans="1:6" ht="82.5" x14ac:dyDescent="0.3">
      <c r="A43" s="37">
        <v>45693</v>
      </c>
      <c r="B43" s="28" t="s">
        <v>21</v>
      </c>
      <c r="C43" s="29" t="s">
        <v>60</v>
      </c>
      <c r="D43" s="28" t="s">
        <v>33</v>
      </c>
      <c r="E43" s="28" t="s">
        <v>40</v>
      </c>
    </row>
    <row r="44" spans="1:6" ht="33" x14ac:dyDescent="0.3">
      <c r="A44" s="27">
        <v>45698</v>
      </c>
      <c r="B44" s="28" t="s">
        <v>93</v>
      </c>
      <c r="C44" s="29" t="s">
        <v>7</v>
      </c>
      <c r="D44" s="28"/>
      <c r="E44" s="28" t="s">
        <v>65</v>
      </c>
    </row>
    <row r="45" spans="1:6" ht="82.5" x14ac:dyDescent="0.3">
      <c r="A45" s="37">
        <v>45700</v>
      </c>
      <c r="B45" s="28" t="s">
        <v>21</v>
      </c>
      <c r="C45" s="29" t="s">
        <v>60</v>
      </c>
      <c r="D45" s="28" t="s">
        <v>33</v>
      </c>
      <c r="E45" s="28" t="s">
        <v>40</v>
      </c>
    </row>
    <row r="46" spans="1:6" ht="49.5" x14ac:dyDescent="0.3">
      <c r="A46" s="37">
        <v>45703</v>
      </c>
      <c r="B46" s="28" t="s">
        <v>67</v>
      </c>
      <c r="C46" s="29" t="s">
        <v>68</v>
      </c>
      <c r="D46" s="28" t="s">
        <v>33</v>
      </c>
      <c r="E46" s="28" t="s">
        <v>69</v>
      </c>
    </row>
    <row r="47" spans="1:6" ht="49.5" x14ac:dyDescent="0.3">
      <c r="A47" s="27">
        <v>45707</v>
      </c>
      <c r="B47" s="28" t="s">
        <v>88</v>
      </c>
      <c r="C47" s="29" t="s">
        <v>13</v>
      </c>
      <c r="D47" s="28" t="s">
        <v>33</v>
      </c>
      <c r="E47" s="28" t="s">
        <v>57</v>
      </c>
    </row>
    <row r="48" spans="1:6" ht="49.5" x14ac:dyDescent="0.3">
      <c r="A48" s="51">
        <v>45708</v>
      </c>
      <c r="B48" s="52" t="s">
        <v>49</v>
      </c>
      <c r="C48" s="53" t="s">
        <v>48</v>
      </c>
      <c r="D48" s="54" t="s">
        <v>38</v>
      </c>
      <c r="E48" s="52" t="s">
        <v>40</v>
      </c>
    </row>
    <row r="49" spans="1:6" ht="33" x14ac:dyDescent="0.3">
      <c r="A49" s="27">
        <v>45709</v>
      </c>
      <c r="B49" s="28" t="s">
        <v>93</v>
      </c>
      <c r="C49" s="29" t="s">
        <v>7</v>
      </c>
      <c r="D49" s="28"/>
      <c r="E49" s="28" t="s">
        <v>65</v>
      </c>
    </row>
    <row r="50" spans="1:6" ht="49.5" x14ac:dyDescent="0.3">
      <c r="A50" s="37">
        <v>45710</v>
      </c>
      <c r="B50" s="28" t="s">
        <v>67</v>
      </c>
      <c r="C50" s="29" t="s">
        <v>68</v>
      </c>
      <c r="D50" s="28" t="s">
        <v>33</v>
      </c>
      <c r="E50" s="28" t="s">
        <v>69</v>
      </c>
    </row>
    <row r="51" spans="1:6" ht="49.5" x14ac:dyDescent="0.3">
      <c r="A51" s="51">
        <v>45712</v>
      </c>
      <c r="B51" s="52" t="s">
        <v>49</v>
      </c>
      <c r="C51" s="53" t="s">
        <v>48</v>
      </c>
      <c r="D51" s="54" t="s">
        <v>38</v>
      </c>
      <c r="E51" s="52" t="s">
        <v>40</v>
      </c>
      <c r="F51" s="49"/>
    </row>
    <row r="52" spans="1:6" ht="82.5" x14ac:dyDescent="0.3">
      <c r="A52" s="37">
        <v>45714</v>
      </c>
      <c r="B52" s="28" t="s">
        <v>21</v>
      </c>
      <c r="C52" s="29" t="s">
        <v>60</v>
      </c>
      <c r="D52" s="28" t="s">
        <v>33</v>
      </c>
      <c r="E52" s="28" t="s">
        <v>40</v>
      </c>
    </row>
    <row r="53" spans="1:6" ht="66" x14ac:dyDescent="0.3">
      <c r="A53" s="27">
        <v>45715</v>
      </c>
      <c r="B53" s="28" t="s">
        <v>88</v>
      </c>
      <c r="C53" s="29" t="s">
        <v>13</v>
      </c>
      <c r="D53" s="28" t="s">
        <v>83</v>
      </c>
      <c r="E53" s="28" t="s">
        <v>57</v>
      </c>
    </row>
    <row r="54" spans="1:6" ht="66" x14ac:dyDescent="0.3">
      <c r="A54" s="27">
        <v>45716</v>
      </c>
      <c r="B54" s="28" t="s">
        <v>97</v>
      </c>
      <c r="C54" s="29" t="s">
        <v>11</v>
      </c>
      <c r="D54" s="28" t="s">
        <v>33</v>
      </c>
      <c r="E54" s="28" t="s">
        <v>65</v>
      </c>
      <c r="F54" s="49"/>
    </row>
    <row r="55" spans="1:6" ht="49.5" x14ac:dyDescent="0.3">
      <c r="A55" s="51">
        <v>45719</v>
      </c>
      <c r="B55" s="52" t="s">
        <v>49</v>
      </c>
      <c r="C55" s="53" t="s">
        <v>48</v>
      </c>
      <c r="D55" s="54" t="s">
        <v>38</v>
      </c>
      <c r="E55" s="52" t="s">
        <v>40</v>
      </c>
      <c r="F55" s="50"/>
    </row>
    <row r="56" spans="1:6" ht="49.5" x14ac:dyDescent="0.3">
      <c r="A56" s="37">
        <v>45720</v>
      </c>
      <c r="B56" s="28" t="s">
        <v>64</v>
      </c>
      <c r="C56" s="29" t="s">
        <v>60</v>
      </c>
      <c r="D56" s="28" t="s">
        <v>33</v>
      </c>
      <c r="E56" s="28" t="s">
        <v>65</v>
      </c>
      <c r="F56" s="50"/>
    </row>
    <row r="57" spans="1:6" ht="99" x14ac:dyDescent="0.3">
      <c r="A57" s="27">
        <v>45721</v>
      </c>
      <c r="B57" s="28" t="s">
        <v>88</v>
      </c>
      <c r="C57" s="29" t="s">
        <v>13</v>
      </c>
      <c r="D57" s="28" t="s">
        <v>33</v>
      </c>
      <c r="E57" s="28" t="s">
        <v>40</v>
      </c>
      <c r="F57" s="48" t="s">
        <v>85</v>
      </c>
    </row>
    <row r="58" spans="1:6" ht="82.5" x14ac:dyDescent="0.3">
      <c r="A58" s="37">
        <v>45722</v>
      </c>
      <c r="B58" s="28" t="s">
        <v>21</v>
      </c>
      <c r="C58" s="29" t="s">
        <v>60</v>
      </c>
      <c r="D58" s="28" t="s">
        <v>33</v>
      </c>
      <c r="E58" s="28" t="s">
        <v>40</v>
      </c>
    </row>
    <row r="59" spans="1:6" ht="66" x14ac:dyDescent="0.3">
      <c r="A59" s="27">
        <v>45723</v>
      </c>
      <c r="B59" s="28" t="s">
        <v>97</v>
      </c>
      <c r="C59" s="29" t="s">
        <v>11</v>
      </c>
      <c r="D59" s="28" t="s">
        <v>33</v>
      </c>
      <c r="E59" s="28" t="s">
        <v>65</v>
      </c>
    </row>
    <row r="60" spans="1:6" ht="49.5" x14ac:dyDescent="0.3">
      <c r="A60" s="37">
        <v>45724</v>
      </c>
      <c r="B60" s="28" t="s">
        <v>67</v>
      </c>
      <c r="C60" s="29" t="s">
        <v>68</v>
      </c>
      <c r="D60" s="28" t="s">
        <v>33</v>
      </c>
      <c r="E60" s="28" t="s">
        <v>69</v>
      </c>
      <c r="F60" s="50"/>
    </row>
    <row r="61" spans="1:6" ht="99" x14ac:dyDescent="0.3">
      <c r="A61" s="27">
        <v>45727</v>
      </c>
      <c r="B61" s="28" t="s">
        <v>88</v>
      </c>
      <c r="C61" s="29" t="s">
        <v>13</v>
      </c>
      <c r="D61" s="28" t="s">
        <v>33</v>
      </c>
      <c r="E61" s="28" t="s">
        <v>40</v>
      </c>
      <c r="F61" s="48" t="s">
        <v>85</v>
      </c>
    </row>
    <row r="62" spans="1:6" ht="49.5" x14ac:dyDescent="0.3">
      <c r="A62" s="37">
        <v>45728</v>
      </c>
      <c r="B62" s="28" t="s">
        <v>64</v>
      </c>
      <c r="C62" s="29" t="s">
        <v>60</v>
      </c>
      <c r="D62" s="28" t="s">
        <v>33</v>
      </c>
      <c r="E62" s="28" t="s">
        <v>65</v>
      </c>
      <c r="F62" s="49"/>
    </row>
    <row r="63" spans="1:6" ht="49.5" x14ac:dyDescent="0.3">
      <c r="A63" s="27">
        <v>45729</v>
      </c>
      <c r="B63" s="28" t="s">
        <v>74</v>
      </c>
      <c r="C63" s="29" t="s">
        <v>75</v>
      </c>
      <c r="D63" s="28" t="s">
        <v>33</v>
      </c>
      <c r="E63" s="28" t="s">
        <v>69</v>
      </c>
      <c r="F63" s="49"/>
    </row>
    <row r="64" spans="1:6" ht="49.5" x14ac:dyDescent="0.3">
      <c r="A64" s="37">
        <v>45730</v>
      </c>
      <c r="B64" s="28" t="s">
        <v>71</v>
      </c>
      <c r="C64" s="29" t="s">
        <v>72</v>
      </c>
      <c r="D64" s="28" t="s">
        <v>33</v>
      </c>
      <c r="E64" s="28" t="s">
        <v>69</v>
      </c>
      <c r="F64" s="49"/>
    </row>
    <row r="65" spans="1:6" ht="49.5" x14ac:dyDescent="0.3">
      <c r="A65" s="37">
        <v>45731</v>
      </c>
      <c r="B65" s="28" t="s">
        <v>71</v>
      </c>
      <c r="C65" s="29" t="s">
        <v>72</v>
      </c>
      <c r="D65" s="28" t="s">
        <v>33</v>
      </c>
      <c r="E65" s="28" t="s">
        <v>69</v>
      </c>
      <c r="F65" s="49"/>
    </row>
    <row r="66" spans="1:6" ht="49.5" x14ac:dyDescent="0.3">
      <c r="A66" s="37">
        <v>45733</v>
      </c>
      <c r="B66" s="28" t="s">
        <v>79</v>
      </c>
      <c r="C66" s="29" t="s">
        <v>80</v>
      </c>
      <c r="D66" s="28" t="s">
        <v>33</v>
      </c>
      <c r="E66" s="28" t="s">
        <v>69</v>
      </c>
      <c r="F66" s="59"/>
    </row>
    <row r="67" spans="1:6" ht="49.5" x14ac:dyDescent="0.3">
      <c r="A67" s="51">
        <v>45734</v>
      </c>
      <c r="B67" s="52" t="s">
        <v>49</v>
      </c>
      <c r="C67" s="53" t="s">
        <v>48</v>
      </c>
      <c r="D67" s="54" t="s">
        <v>38</v>
      </c>
      <c r="E67" s="52" t="s">
        <v>40</v>
      </c>
      <c r="F67" s="59"/>
    </row>
    <row r="68" spans="1:6" ht="82.5" x14ac:dyDescent="0.3">
      <c r="A68" s="27">
        <v>45735</v>
      </c>
      <c r="B68" s="28" t="s">
        <v>91</v>
      </c>
      <c r="C68" s="29" t="s">
        <v>37</v>
      </c>
      <c r="D68" s="28" t="s">
        <v>86</v>
      </c>
      <c r="E68" s="28" t="s">
        <v>40</v>
      </c>
      <c r="F68" s="59"/>
    </row>
    <row r="69" spans="1:6" ht="82.5" x14ac:dyDescent="0.3">
      <c r="A69" s="27">
        <v>45736</v>
      </c>
      <c r="B69" s="28" t="s">
        <v>88</v>
      </c>
      <c r="C69" s="29" t="s">
        <v>13</v>
      </c>
      <c r="D69" s="28" t="s">
        <v>86</v>
      </c>
      <c r="E69" s="28" t="s">
        <v>57</v>
      </c>
      <c r="F69" s="59"/>
    </row>
    <row r="70" spans="1:6" ht="66" x14ac:dyDescent="0.3">
      <c r="A70" s="27">
        <v>45737</v>
      </c>
      <c r="B70" s="28" t="s">
        <v>97</v>
      </c>
      <c r="C70" s="29" t="s">
        <v>11</v>
      </c>
      <c r="D70" s="28" t="s">
        <v>33</v>
      </c>
      <c r="E70" s="28" t="s">
        <v>65</v>
      </c>
      <c r="F70" s="49"/>
    </row>
    <row r="71" spans="1:6" ht="49.5" x14ac:dyDescent="0.3">
      <c r="A71" s="37">
        <v>45738</v>
      </c>
      <c r="B71" s="28" t="s">
        <v>67</v>
      </c>
      <c r="C71" s="29" t="s">
        <v>68</v>
      </c>
      <c r="D71" s="28" t="s">
        <v>33</v>
      </c>
      <c r="E71" s="28" t="s">
        <v>69</v>
      </c>
      <c r="F71" s="44"/>
    </row>
    <row r="72" spans="1:6" ht="49.5" x14ac:dyDescent="0.3">
      <c r="A72" s="27">
        <v>45740</v>
      </c>
      <c r="B72" s="28" t="s">
        <v>74</v>
      </c>
      <c r="C72" s="29" t="s">
        <v>75</v>
      </c>
      <c r="D72" s="28" t="s">
        <v>33</v>
      </c>
      <c r="E72" s="28" t="s">
        <v>69</v>
      </c>
      <c r="F72" s="44"/>
    </row>
    <row r="73" spans="1:6" ht="49.5" x14ac:dyDescent="0.3">
      <c r="A73" s="37">
        <v>45741</v>
      </c>
      <c r="B73" s="28" t="s">
        <v>64</v>
      </c>
      <c r="C73" s="29" t="s">
        <v>60</v>
      </c>
      <c r="D73" s="28" t="s">
        <v>33</v>
      </c>
      <c r="E73" s="28" t="s">
        <v>65</v>
      </c>
      <c r="F73" s="60"/>
    </row>
    <row r="74" spans="1:6" ht="49.5" x14ac:dyDescent="0.3">
      <c r="A74" s="27">
        <v>45742</v>
      </c>
      <c r="B74" s="28" t="s">
        <v>77</v>
      </c>
      <c r="C74" s="29" t="s">
        <v>78</v>
      </c>
      <c r="D74" s="28" t="s">
        <v>33</v>
      </c>
      <c r="E74" s="28" t="s">
        <v>69</v>
      </c>
      <c r="F74" s="45"/>
    </row>
    <row r="75" spans="1:6" ht="49.5" x14ac:dyDescent="0.3">
      <c r="A75" s="37">
        <v>45743</v>
      </c>
      <c r="B75" s="28" t="s">
        <v>79</v>
      </c>
      <c r="C75" s="29" t="s">
        <v>80</v>
      </c>
      <c r="D75" s="28" t="s">
        <v>33</v>
      </c>
      <c r="E75" s="28" t="s">
        <v>69</v>
      </c>
      <c r="F75" s="45"/>
    </row>
    <row r="76" spans="1:6" ht="49.5" x14ac:dyDescent="0.3">
      <c r="A76" s="37">
        <v>45744</v>
      </c>
      <c r="B76" s="28" t="s">
        <v>71</v>
      </c>
      <c r="C76" s="29" t="s">
        <v>72</v>
      </c>
      <c r="D76" s="28" t="s">
        <v>33</v>
      </c>
      <c r="E76" s="28" t="s">
        <v>69</v>
      </c>
      <c r="F76" s="45"/>
    </row>
    <row r="77" spans="1:6" ht="49.5" x14ac:dyDescent="0.3">
      <c r="A77" s="37">
        <v>45745</v>
      </c>
      <c r="B77" s="28" t="s">
        <v>71</v>
      </c>
      <c r="C77" s="29" t="s">
        <v>72</v>
      </c>
      <c r="D77" s="28" t="s">
        <v>33</v>
      </c>
      <c r="E77" s="28" t="s">
        <v>69</v>
      </c>
      <c r="F77" s="45"/>
    </row>
    <row r="78" spans="1:6" ht="82.5" x14ac:dyDescent="0.3">
      <c r="A78" s="27">
        <v>45747</v>
      </c>
      <c r="B78" s="28" t="s">
        <v>88</v>
      </c>
      <c r="C78" s="29" t="s">
        <v>13</v>
      </c>
      <c r="D78" s="28" t="s">
        <v>86</v>
      </c>
      <c r="E78" s="28" t="s">
        <v>57</v>
      </c>
      <c r="F78" s="45"/>
    </row>
    <row r="79" spans="1:6" ht="49.5" x14ac:dyDescent="0.3">
      <c r="A79" s="37">
        <v>45748</v>
      </c>
      <c r="B79" s="28" t="s">
        <v>79</v>
      </c>
      <c r="C79" s="29" t="s">
        <v>80</v>
      </c>
      <c r="D79" s="28" t="s">
        <v>33</v>
      </c>
      <c r="E79" s="28" t="s">
        <v>69</v>
      </c>
      <c r="F79" s="45"/>
    </row>
    <row r="80" spans="1:6" ht="49.5" x14ac:dyDescent="0.3">
      <c r="A80" s="51">
        <v>45750</v>
      </c>
      <c r="B80" s="52" t="s">
        <v>49</v>
      </c>
      <c r="C80" s="53" t="s">
        <v>48</v>
      </c>
      <c r="D80" s="54" t="s">
        <v>38</v>
      </c>
      <c r="E80" s="52" t="s">
        <v>40</v>
      </c>
      <c r="F80" s="45"/>
    </row>
    <row r="81" spans="1:6" ht="49.5" x14ac:dyDescent="0.3">
      <c r="A81" s="27">
        <v>45751</v>
      </c>
      <c r="B81" s="28" t="s">
        <v>91</v>
      </c>
      <c r="C81" s="29" t="s">
        <v>37</v>
      </c>
      <c r="D81" s="28" t="s">
        <v>94</v>
      </c>
      <c r="E81" s="28" t="s">
        <v>40</v>
      </c>
      <c r="F81" s="49"/>
    </row>
    <row r="82" spans="1:6" ht="49.5" x14ac:dyDescent="0.3">
      <c r="A82" s="27">
        <v>45752</v>
      </c>
      <c r="B82" s="28" t="s">
        <v>77</v>
      </c>
      <c r="C82" s="29" t="s">
        <v>78</v>
      </c>
      <c r="D82" s="28" t="s">
        <v>33</v>
      </c>
      <c r="E82" s="28" t="s">
        <v>69</v>
      </c>
      <c r="F82" s="44"/>
    </row>
    <row r="83" spans="1:6" ht="49.5" x14ac:dyDescent="0.3">
      <c r="A83" s="27">
        <v>45754</v>
      </c>
      <c r="B83" s="28" t="s">
        <v>74</v>
      </c>
      <c r="C83" s="29" t="s">
        <v>75</v>
      </c>
      <c r="D83" s="28" t="s">
        <v>33</v>
      </c>
      <c r="E83" s="28" t="s">
        <v>69</v>
      </c>
      <c r="F83" s="48"/>
    </row>
    <row r="84" spans="1:6" ht="49.5" x14ac:dyDescent="0.3">
      <c r="A84" s="27">
        <v>45755</v>
      </c>
      <c r="B84" s="28" t="s">
        <v>39</v>
      </c>
      <c r="C84" s="29" t="s">
        <v>29</v>
      </c>
      <c r="D84" s="28" t="s">
        <v>33</v>
      </c>
      <c r="E84" s="28" t="s">
        <v>40</v>
      </c>
      <c r="F84" s="48"/>
    </row>
    <row r="85" spans="1:6" ht="82.5" x14ac:dyDescent="0.3">
      <c r="A85" s="27">
        <v>45756</v>
      </c>
      <c r="B85" s="28" t="s">
        <v>88</v>
      </c>
      <c r="C85" s="29" t="s">
        <v>13</v>
      </c>
      <c r="D85" s="28" t="s">
        <v>86</v>
      </c>
      <c r="E85" s="28" t="s">
        <v>57</v>
      </c>
      <c r="F85" s="48"/>
    </row>
    <row r="86" spans="1:6" ht="49.5" x14ac:dyDescent="0.3">
      <c r="A86" s="27">
        <v>45757</v>
      </c>
      <c r="B86" s="28" t="s">
        <v>77</v>
      </c>
      <c r="C86" s="29" t="s">
        <v>78</v>
      </c>
      <c r="D86" s="28" t="s">
        <v>33</v>
      </c>
      <c r="E86" s="28" t="s">
        <v>69</v>
      </c>
      <c r="F86" s="48"/>
    </row>
    <row r="87" spans="1:6" ht="49.5" x14ac:dyDescent="0.3">
      <c r="A87" s="37">
        <v>45758</v>
      </c>
      <c r="B87" s="28" t="s">
        <v>79</v>
      </c>
      <c r="C87" s="29" t="s">
        <v>80</v>
      </c>
      <c r="D87" s="28" t="s">
        <v>33</v>
      </c>
      <c r="E87" s="28" t="s">
        <v>69</v>
      </c>
      <c r="F87" s="48"/>
    </row>
    <row r="88" spans="1:6" ht="49.5" x14ac:dyDescent="0.3">
      <c r="A88" s="27">
        <v>45759</v>
      </c>
      <c r="B88" s="28" t="s">
        <v>77</v>
      </c>
      <c r="C88" s="29" t="s">
        <v>78</v>
      </c>
      <c r="D88" s="28" t="s">
        <v>33</v>
      </c>
      <c r="E88" s="28" t="s">
        <v>69</v>
      </c>
      <c r="F88" s="48"/>
    </row>
    <row r="89" spans="1:6" ht="49.5" x14ac:dyDescent="0.3">
      <c r="A89" s="27">
        <v>45761</v>
      </c>
      <c r="B89" s="28" t="s">
        <v>74</v>
      </c>
      <c r="C89" s="29" t="s">
        <v>75</v>
      </c>
      <c r="D89" s="28" t="s">
        <v>33</v>
      </c>
      <c r="E89" s="28" t="s">
        <v>69</v>
      </c>
      <c r="F89" s="48"/>
    </row>
    <row r="90" spans="1:6" ht="66" x14ac:dyDescent="0.3">
      <c r="A90" s="37">
        <v>45762</v>
      </c>
      <c r="B90" s="28" t="s">
        <v>64</v>
      </c>
      <c r="C90" s="29" t="s">
        <v>60</v>
      </c>
      <c r="D90" s="28" t="s">
        <v>87</v>
      </c>
      <c r="E90" s="28" t="s">
        <v>65</v>
      </c>
      <c r="F90" s="48"/>
    </row>
    <row r="91" spans="1:6" ht="49.5" x14ac:dyDescent="0.3">
      <c r="A91" s="27">
        <v>45763</v>
      </c>
      <c r="B91" s="28" t="s">
        <v>91</v>
      </c>
      <c r="C91" s="29" t="s">
        <v>37</v>
      </c>
      <c r="D91" s="28" t="s">
        <v>33</v>
      </c>
      <c r="E91" s="28" t="s">
        <v>40</v>
      </c>
    </row>
    <row r="92" spans="1:6" ht="49.5" x14ac:dyDescent="0.3">
      <c r="A92" s="27">
        <v>45775</v>
      </c>
      <c r="B92" s="28" t="s">
        <v>39</v>
      </c>
      <c r="C92" s="29" t="s">
        <v>29</v>
      </c>
      <c r="D92" s="28" t="s">
        <v>33</v>
      </c>
      <c r="E92" s="28" t="s">
        <v>40</v>
      </c>
      <c r="F92" s="48"/>
    </row>
    <row r="93" spans="1:6" ht="49.5" x14ac:dyDescent="0.3">
      <c r="A93" s="27">
        <v>45776</v>
      </c>
      <c r="B93" s="28" t="s">
        <v>91</v>
      </c>
      <c r="C93" s="29" t="s">
        <v>37</v>
      </c>
      <c r="D93" s="28" t="s">
        <v>33</v>
      </c>
      <c r="E93" s="28" t="s">
        <v>40</v>
      </c>
    </row>
    <row r="94" spans="1:6" ht="66" x14ac:dyDescent="0.3">
      <c r="A94" s="27">
        <v>45777</v>
      </c>
      <c r="B94" s="28" t="s">
        <v>97</v>
      </c>
      <c r="C94" s="29" t="s">
        <v>11</v>
      </c>
      <c r="D94" s="28" t="s">
        <v>33</v>
      </c>
      <c r="E94" s="28" t="s">
        <v>65</v>
      </c>
    </row>
    <row r="95" spans="1:6" ht="49.5" x14ac:dyDescent="0.3">
      <c r="A95" s="27">
        <v>45783</v>
      </c>
      <c r="B95" s="28" t="s">
        <v>39</v>
      </c>
      <c r="C95" s="29" t="s">
        <v>29</v>
      </c>
      <c r="D95" s="28" t="s">
        <v>33</v>
      </c>
      <c r="E95" s="28" t="s">
        <v>40</v>
      </c>
      <c r="F95" s="48"/>
    </row>
    <row r="96" spans="1:6" ht="49.5" x14ac:dyDescent="0.3">
      <c r="A96" s="27">
        <v>45789</v>
      </c>
      <c r="B96" s="28" t="s">
        <v>39</v>
      </c>
      <c r="C96" s="29" t="s">
        <v>29</v>
      </c>
      <c r="D96" s="28" t="s">
        <v>33</v>
      </c>
      <c r="E96" s="28" t="s">
        <v>40</v>
      </c>
      <c r="F96" s="48"/>
    </row>
  </sheetData>
  <autoFilter ref="A1:F92">
    <sortState ref="A2:F96">
      <sortCondition ref="A1:A92"/>
    </sortState>
  </autoFilter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opLeftCell="A7" workbookViewId="0">
      <selection activeCell="A8" sqref="A8"/>
    </sheetView>
  </sheetViews>
  <sheetFormatPr defaultColWidth="8.875" defaultRowHeight="16.5" x14ac:dyDescent="0.3"/>
  <cols>
    <col min="1" max="1" width="26.375" customWidth="1"/>
    <col min="2" max="2" width="17.125" customWidth="1"/>
    <col min="3" max="3" width="11.375" customWidth="1"/>
    <col min="4" max="4" width="10.125" customWidth="1"/>
  </cols>
  <sheetData>
    <row r="1" spans="1:5" x14ac:dyDescent="0.3">
      <c r="A1" s="24" t="s">
        <v>23</v>
      </c>
      <c r="B1" s="25" t="s">
        <v>24</v>
      </c>
      <c r="C1" s="26" t="s">
        <v>25</v>
      </c>
      <c r="D1" s="25" t="s">
        <v>26</v>
      </c>
      <c r="E1" s="25" t="s">
        <v>27</v>
      </c>
    </row>
    <row r="2" spans="1:5" ht="78" customHeight="1" x14ac:dyDescent="0.3">
      <c r="A2" s="27">
        <v>45674</v>
      </c>
      <c r="B2" s="28" t="s">
        <v>10</v>
      </c>
      <c r="C2" s="29" t="s">
        <v>11</v>
      </c>
      <c r="D2" s="28" t="s">
        <v>33</v>
      </c>
      <c r="E2" s="28" t="s">
        <v>95</v>
      </c>
    </row>
    <row r="3" spans="1:5" ht="49.5" x14ac:dyDescent="0.3">
      <c r="A3" s="27">
        <v>45678</v>
      </c>
      <c r="B3" s="28" t="s">
        <v>22</v>
      </c>
      <c r="C3" s="29" t="s">
        <v>7</v>
      </c>
      <c r="D3" s="28" t="s">
        <v>33</v>
      </c>
      <c r="E3" s="28" t="s">
        <v>95</v>
      </c>
    </row>
    <row r="4" spans="1:5" ht="82.5" x14ac:dyDescent="0.3">
      <c r="A4" s="27">
        <v>45686</v>
      </c>
      <c r="B4" s="28" t="s">
        <v>16</v>
      </c>
      <c r="C4" s="29" t="s">
        <v>17</v>
      </c>
      <c r="D4" s="28" t="s">
        <v>45</v>
      </c>
      <c r="E4" s="28" t="s">
        <v>44</v>
      </c>
    </row>
    <row r="5" spans="1:5" ht="115.5" x14ac:dyDescent="0.3">
      <c r="A5" s="27">
        <v>45695</v>
      </c>
      <c r="B5" s="28" t="s">
        <v>8</v>
      </c>
      <c r="C5" s="29" t="s">
        <v>9</v>
      </c>
      <c r="D5" s="28" t="s">
        <v>33</v>
      </c>
      <c r="E5" s="28" t="s">
        <v>95</v>
      </c>
    </row>
    <row r="6" spans="1:5" ht="132" x14ac:dyDescent="0.3">
      <c r="A6" s="27">
        <v>45702</v>
      </c>
      <c r="B6" s="28" t="s">
        <v>14</v>
      </c>
      <c r="C6" s="29" t="s">
        <v>15</v>
      </c>
      <c r="D6" s="28" t="s">
        <v>33</v>
      </c>
      <c r="E6" s="28" t="s">
        <v>95</v>
      </c>
    </row>
    <row r="7" spans="1:5" ht="82.5" x14ac:dyDescent="0.3">
      <c r="A7" s="27">
        <v>45706</v>
      </c>
      <c r="B7" s="28" t="s">
        <v>12</v>
      </c>
      <c r="C7" s="29" t="s">
        <v>13</v>
      </c>
      <c r="D7" s="28" t="s">
        <v>33</v>
      </c>
      <c r="E7" s="28" t="s">
        <v>95</v>
      </c>
    </row>
    <row r="8" spans="1:5" ht="82.5" x14ac:dyDescent="0.3">
      <c r="A8" s="27">
        <v>45713</v>
      </c>
      <c r="B8" s="28" t="s">
        <v>18</v>
      </c>
      <c r="C8" s="29" t="s">
        <v>19</v>
      </c>
      <c r="D8" s="28" t="s">
        <v>33</v>
      </c>
      <c r="E8" s="28" t="s">
        <v>41</v>
      </c>
    </row>
    <row r="9" spans="1:5" ht="82.5" x14ac:dyDescent="0.3">
      <c r="A9" s="27">
        <v>45717</v>
      </c>
      <c r="B9" s="28" t="s">
        <v>20</v>
      </c>
      <c r="C9" s="29" t="s">
        <v>56</v>
      </c>
      <c r="D9" s="28" t="s">
        <v>33</v>
      </c>
      <c r="E9" s="28" t="s">
        <v>63</v>
      </c>
    </row>
    <row r="10" spans="1:5" ht="148.5" x14ac:dyDescent="0.3">
      <c r="A10" s="37">
        <v>45749</v>
      </c>
      <c r="B10" s="28" t="s">
        <v>21</v>
      </c>
      <c r="C10" s="29" t="s">
        <v>60</v>
      </c>
      <c r="D10" s="28" t="s">
        <v>33</v>
      </c>
      <c r="E10" s="28" t="s">
        <v>95</v>
      </c>
    </row>
    <row r="11" spans="1:5" ht="66" x14ac:dyDescent="0.3">
      <c r="A11" s="27">
        <v>45797</v>
      </c>
      <c r="B11" s="28" t="s">
        <v>39</v>
      </c>
      <c r="C11" s="29" t="s">
        <v>29</v>
      </c>
      <c r="D11" s="28" t="s">
        <v>33</v>
      </c>
      <c r="E11" s="28" t="s">
        <v>63</v>
      </c>
    </row>
  </sheetData>
  <autoFilter ref="A1:E8">
    <sortState ref="A2:E11">
      <sortCondition ref="A1:A8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62</vt:i4>
      </vt:variant>
    </vt:vector>
  </HeadingPairs>
  <TitlesOfParts>
    <vt:vector size="65" baseType="lpstr">
      <vt:lpstr>Calendario</vt:lpstr>
      <vt:lpstr>insegnamenti</vt:lpstr>
      <vt:lpstr>esami insegnamenti</vt:lpstr>
      <vt:lpstr>Calendario!Area_stampa</vt:lpstr>
      <vt:lpstr>AreaTitoloColonna1..H12.1</vt:lpstr>
      <vt:lpstr>AreaTitoloColonna10..H54.1</vt:lpstr>
      <vt:lpstr>AreaTitoloColonna11..C56.1</vt:lpstr>
      <vt:lpstr>AreaTitoloColonna12..D56.1</vt:lpstr>
      <vt:lpstr>AreaTitoloColonna13..H68.1</vt:lpstr>
      <vt:lpstr>AreaTitoloColonna14..C70.1</vt:lpstr>
      <vt:lpstr>AreaTitoloColonna15..D70.1</vt:lpstr>
      <vt:lpstr>AreaTitoloColonna16..H82.1</vt:lpstr>
      <vt:lpstr>AreaTitoloColonna17..C84.1</vt:lpstr>
      <vt:lpstr>AreaTitoloColonna18..D84.1</vt:lpstr>
      <vt:lpstr>AreaTitoloColonna19..H96.1</vt:lpstr>
      <vt:lpstr>AreaTitoloColonna2..C14.1</vt:lpstr>
      <vt:lpstr>AreaTitoloColonna20..C98.1</vt:lpstr>
      <vt:lpstr>AreaTitoloColonna21..D98.1</vt:lpstr>
      <vt:lpstr>AreaTitoloColonna22..H110.1</vt:lpstr>
      <vt:lpstr>AreaTitoloColonna23..C112.1</vt:lpstr>
      <vt:lpstr>AreaTitoloColonna24..D112.1</vt:lpstr>
      <vt:lpstr>AreaTitoloColonna25..H124.1</vt:lpstr>
      <vt:lpstr>AreaTitoloColonna26..C126.1</vt:lpstr>
      <vt:lpstr>AreaTitoloColonna27..D126.1</vt:lpstr>
      <vt:lpstr>AreaTitoloColonna28..H138.1</vt:lpstr>
      <vt:lpstr>AreaTitoloColonna29..C140.1</vt:lpstr>
      <vt:lpstr>AreaTitoloColonna3..D14.1</vt:lpstr>
      <vt:lpstr>AreaTitoloColonna30..D140.1</vt:lpstr>
      <vt:lpstr>AreaTitoloColonna31..H152.1</vt:lpstr>
      <vt:lpstr>AreaTitoloColonna32..C154.1</vt:lpstr>
      <vt:lpstr>AreaTitoloColonna33..D154.1</vt:lpstr>
      <vt:lpstr>AreaTitoloColonna34..H166.1</vt:lpstr>
      <vt:lpstr>AreaTitoloColonna35..C168.1</vt:lpstr>
      <vt:lpstr>AreaTitoloColonna36..D168.1</vt:lpstr>
      <vt:lpstr>AreaTitoloColonna4..H26.1</vt:lpstr>
      <vt:lpstr>AreaTitoloColonna5..C28.1</vt:lpstr>
      <vt:lpstr>AreaTitoloColonna6..D28.1</vt:lpstr>
      <vt:lpstr>AreaTitoloColonna7..H40.1</vt:lpstr>
      <vt:lpstr>AreaTitoloColonna8..C42.1</vt:lpstr>
      <vt:lpstr>AreaTitoloColonna9..D42.1</vt:lpstr>
      <vt:lpstr>Calendario10Annuale</vt:lpstr>
      <vt:lpstr>Calendario10Mensile</vt:lpstr>
      <vt:lpstr>Calendario11Annuale</vt:lpstr>
      <vt:lpstr>Calendario11Mensile</vt:lpstr>
      <vt:lpstr>Calendario12Annuale</vt:lpstr>
      <vt:lpstr>Calendario12Mensile</vt:lpstr>
      <vt:lpstr>Calendario1Annuale</vt:lpstr>
      <vt:lpstr>Calendario1Mensile</vt:lpstr>
      <vt:lpstr>Calendario2Annuale</vt:lpstr>
      <vt:lpstr>Calendario2Mensile</vt:lpstr>
      <vt:lpstr>Calendario3Annuale</vt:lpstr>
      <vt:lpstr>Calendario3Mensile</vt:lpstr>
      <vt:lpstr>Calendario4Annuale</vt:lpstr>
      <vt:lpstr>Calendario4Mensile</vt:lpstr>
      <vt:lpstr>Calendario5Annuale</vt:lpstr>
      <vt:lpstr>Calendario5Mensile</vt:lpstr>
      <vt:lpstr>Calendario6Annuale</vt:lpstr>
      <vt:lpstr>Calendario6Mensile</vt:lpstr>
      <vt:lpstr>Calendario7Annuale</vt:lpstr>
      <vt:lpstr>Calendario7Mensile</vt:lpstr>
      <vt:lpstr>Calendario8Annuale</vt:lpstr>
      <vt:lpstr>Calendario8Mensile</vt:lpstr>
      <vt:lpstr>Calendario9Annuale</vt:lpstr>
      <vt:lpstr>Calendario9Mensile</vt:lpstr>
      <vt:lpstr>InizioSettimana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Lotito Davide</dc:creator>
  <cp:lastModifiedBy>Lotito Davide</cp:lastModifiedBy>
  <cp:lastPrinted>2025-02-17T10:30:10Z</cp:lastPrinted>
  <dcterms:created xsi:type="dcterms:W3CDTF">2018-02-18T23:49:08Z</dcterms:created>
  <dcterms:modified xsi:type="dcterms:W3CDTF">2025-02-17T10:30:15Z</dcterms:modified>
</cp:coreProperties>
</file>