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calcolo" sheetId="1" r:id="rId1"/>
  </sheets>
  <definedNames>
    <definedName name="_xlnm.Print_Area" localSheetId="0">'calcolo'!$A$1:$M$60</definedName>
  </definedNames>
  <calcPr fullCalcOnLoad="1"/>
</workbook>
</file>

<file path=xl/sharedStrings.xml><?xml version="1.0" encoding="utf-8"?>
<sst xmlns="http://schemas.openxmlformats.org/spreadsheetml/2006/main" count="34" uniqueCount="33">
  <si>
    <t>frequenza</t>
  </si>
  <si>
    <t>Lw</t>
  </si>
  <si>
    <t>Pond. A</t>
  </si>
  <si>
    <t>Lp(7.5m)</t>
  </si>
  <si>
    <t>Delta</t>
  </si>
  <si>
    <t>d1</t>
  </si>
  <si>
    <t>d2</t>
  </si>
  <si>
    <t>d</t>
  </si>
  <si>
    <t>N</t>
  </si>
  <si>
    <t>Kurze_Anderson</t>
  </si>
  <si>
    <t>Calcolo dell'attenuazione da barriera secondo diverse correlazioni</t>
  </si>
  <si>
    <t>Parametri geometrici</t>
  </si>
  <si>
    <t>Iso 9613</t>
  </si>
  <si>
    <t>Lp(Ricevente)</t>
  </si>
  <si>
    <r>
      <t xml:space="preserve">Somme logaritmiche, </t>
    </r>
    <r>
      <rPr>
        <b/>
        <sz val="12"/>
        <rFont val="Arial"/>
        <family val="2"/>
      </rPr>
      <t>∑</t>
    </r>
    <r>
      <rPr>
        <b/>
        <sz val="10"/>
        <rFont val="Arial"/>
        <family val="2"/>
      </rPr>
      <t>10</t>
    </r>
    <r>
      <rPr>
        <b/>
        <vertAlign val="superscript"/>
        <sz val="12"/>
        <rFont val="Arial"/>
        <family val="2"/>
      </rPr>
      <t>Lpi/10</t>
    </r>
  </si>
  <si>
    <t xml:space="preserve"> </t>
  </si>
  <si>
    <t>(M.Fossa,  Impatto Acustico nei sistemi di Trasporto)</t>
  </si>
  <si>
    <t>(Mithra)</t>
  </si>
  <si>
    <t>Lp(Ricevente BARRIERA)</t>
  </si>
  <si>
    <t>Attenuazione complessiva [dBA]</t>
  </si>
  <si>
    <t>Lp(tot) A  (ricevente) [dBA]</t>
  </si>
  <si>
    <t>Lp(tot) A  (ricevente BARRIERA) [dBA]</t>
  </si>
  <si>
    <t>Lp(tot) A  (7.5m) [dBA]</t>
  </si>
  <si>
    <t>Lp(tot)  (7.5m) [dB]</t>
  </si>
  <si>
    <t>Sorgente puntiforme e barriera singola infinitamente estesa</t>
  </si>
  <si>
    <t>Formule di Kurze e Anderson per ricevente che "vede" sorgente</t>
  </si>
  <si>
    <t>Ab=20log[√(20πN)/tan(√(20πN)]+5</t>
  </si>
  <si>
    <t>N&lt;0.2</t>
  </si>
  <si>
    <t>Ab=0</t>
  </si>
  <si>
    <t>N&gt;0.2</t>
  </si>
  <si>
    <t>Maekawa</t>
  </si>
  <si>
    <t>Soluzione con MAEKAWA</t>
  </si>
  <si>
    <t>(M.Bottarelli, modificato su MAEKAWA)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</si>
</sst>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E+00"/>
    <numFmt numFmtId="182" formatCode="0.00000000"/>
    <numFmt numFmtId="183" formatCode="0.0000000"/>
  </numFmts>
  <fonts count="41">
    <font>
      <sz val="10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vertAlign val="superscript"/>
      <sz val="12"/>
      <name val="Arial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4" fillId="0" borderId="0" xfId="0" applyFont="1" applyAlignment="1">
      <alignment/>
    </xf>
    <xf numFmtId="181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180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4</xdr:row>
      <xdr:rowOff>152400</xdr:rowOff>
    </xdr:from>
    <xdr:to>
      <xdr:col>4</xdr:col>
      <xdr:colOff>752475</xdr:colOff>
      <xdr:row>21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7200" y="1085850"/>
          <a:ext cx="443865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1581150</xdr:colOff>
      <xdr:row>21</xdr:row>
      <xdr:rowOff>152400</xdr:rowOff>
    </xdr:from>
    <xdr:to>
      <xdr:col>6</xdr:col>
      <xdr:colOff>409575</xdr:colOff>
      <xdr:row>27</xdr:row>
      <xdr:rowOff>38100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81150" y="3838575"/>
          <a:ext cx="481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showGridLines="0" tabSelected="1" zoomScale="130" zoomScaleNormal="130" zoomScalePageLayoutView="0" workbookViewId="0" topLeftCell="A1">
      <selection activeCell="A4" sqref="A4"/>
    </sheetView>
  </sheetViews>
  <sheetFormatPr defaultColWidth="9.140625" defaultRowHeight="12.75"/>
  <cols>
    <col min="1" max="1" width="29.421875" style="0" customWidth="1"/>
    <col min="2" max="2" width="10.7109375" style="0" customWidth="1"/>
    <col min="3" max="3" width="11.140625" style="0" customWidth="1"/>
    <col min="4" max="4" width="10.8515625" style="0" customWidth="1"/>
    <col min="5" max="5" width="12.00390625" style="0" customWidth="1"/>
    <col min="6" max="6" width="15.57421875" style="0" customWidth="1"/>
    <col min="7" max="7" width="15.7109375" style="0" customWidth="1"/>
    <col min="8" max="8" width="11.57421875" style="0" bestFit="1" customWidth="1"/>
    <col min="9" max="9" width="17.8515625" style="0" customWidth="1"/>
    <col min="10" max="10" width="23.57421875" style="0" bestFit="1" customWidth="1"/>
  </cols>
  <sheetData>
    <row r="1" ht="32.25" customHeight="1">
      <c r="A1" s="7" t="s">
        <v>10</v>
      </c>
    </row>
    <row r="2" ht="15.75">
      <c r="A2" s="1" t="s">
        <v>24</v>
      </c>
    </row>
    <row r="3" ht="12.75">
      <c r="A3" s="2" t="s">
        <v>16</v>
      </c>
    </row>
    <row r="4" ht="12.75">
      <c r="A4" s="2" t="s">
        <v>32</v>
      </c>
    </row>
    <row r="10" ht="12.75">
      <c r="G10" t="s">
        <v>15</v>
      </c>
    </row>
    <row r="12" ht="12.75">
      <c r="G12" t="s">
        <v>25</v>
      </c>
    </row>
    <row r="14" spans="7:10" ht="12.75">
      <c r="G14" t="s">
        <v>26</v>
      </c>
      <c r="J14" t="s">
        <v>27</v>
      </c>
    </row>
    <row r="15" spans="7:10" ht="12.75">
      <c r="G15" t="s">
        <v>28</v>
      </c>
      <c r="J15" t="s">
        <v>29</v>
      </c>
    </row>
    <row r="22" ht="24" customHeight="1"/>
    <row r="23" ht="12.75">
      <c r="H23" t="s">
        <v>11</v>
      </c>
    </row>
    <row r="24" spans="8:9" ht="12.75">
      <c r="H24" t="s">
        <v>5</v>
      </c>
      <c r="I24">
        <v>5</v>
      </c>
    </row>
    <row r="25" spans="8:9" ht="12.75">
      <c r="H25" t="s">
        <v>6</v>
      </c>
      <c r="I25">
        <v>12.22</v>
      </c>
    </row>
    <row r="26" spans="8:9" ht="12.75">
      <c r="H26" t="s">
        <v>7</v>
      </c>
      <c r="I26">
        <v>16</v>
      </c>
    </row>
    <row r="27" spans="8:9" ht="12.75">
      <c r="H27" t="s">
        <v>4</v>
      </c>
      <c r="I27">
        <f>($I$24+$I$25)-$I$26</f>
        <v>1.2199999999999989</v>
      </c>
    </row>
    <row r="32" spans="2:12" ht="12.75">
      <c r="B32" s="11"/>
      <c r="C32" s="11"/>
      <c r="D32" s="11"/>
      <c r="E32" s="11"/>
      <c r="F32" s="11"/>
      <c r="G32" s="11" t="s">
        <v>17</v>
      </c>
      <c r="H32" s="11"/>
      <c r="I32" s="11"/>
      <c r="J32" s="11" t="s">
        <v>31</v>
      </c>
      <c r="K32" s="11"/>
      <c r="L32" s="11"/>
    </row>
    <row r="33" spans="1:12" ht="12.75">
      <c r="A33" t="s">
        <v>0</v>
      </c>
      <c r="B33" s="11" t="s">
        <v>3</v>
      </c>
      <c r="C33" s="11" t="s">
        <v>1</v>
      </c>
      <c r="D33" s="11" t="s">
        <v>2</v>
      </c>
      <c r="E33" s="11" t="s">
        <v>8</v>
      </c>
      <c r="F33" s="11" t="s">
        <v>30</v>
      </c>
      <c r="G33" s="11" t="s">
        <v>9</v>
      </c>
      <c r="H33" s="11" t="s">
        <v>12</v>
      </c>
      <c r="I33" s="11" t="s">
        <v>13</v>
      </c>
      <c r="J33" s="11" t="s">
        <v>18</v>
      </c>
      <c r="K33" s="11"/>
      <c r="L33" s="11"/>
    </row>
    <row r="34" spans="1:10" ht="12.75">
      <c r="A34" s="8">
        <v>63</v>
      </c>
      <c r="B34" s="9">
        <v>80</v>
      </c>
      <c r="C34" s="9">
        <f>B34+20*LOG(7.5)</f>
        <v>97.501225267834</v>
      </c>
      <c r="D34" s="9">
        <v>-26.2</v>
      </c>
      <c r="E34" s="10">
        <f aca="true" t="shared" si="0" ref="E34:E40">A34/344*2*$I$27</f>
        <v>0.44686046511627864</v>
      </c>
      <c r="F34" s="9">
        <f>10*LOG(5.5*E34+2)</f>
        <v>6.491140094092865</v>
      </c>
      <c r="G34" s="9">
        <f>20*LOG(SQRT(2*PI()*E34)/TANH(SQRT(2*PI()*E34)))</f>
        <v>5.092487995239471</v>
      </c>
      <c r="H34" s="9">
        <f>10*LOG(3+(10*E34))</f>
        <v>8.732394707705328</v>
      </c>
      <c r="I34" s="9">
        <f>C34-20*LOG($I$26)</f>
        <v>73.4188256147155</v>
      </c>
      <c r="J34" s="9">
        <f>C34-20*LOG($I$26)-F34</f>
        <v>66.92768552062263</v>
      </c>
    </row>
    <row r="35" spans="1:10" ht="12.75">
      <c r="A35" s="8">
        <v>125</v>
      </c>
      <c r="B35" s="9">
        <v>81</v>
      </c>
      <c r="C35" s="9">
        <f aca="true" t="shared" si="1" ref="C35:C40">B35+20*LOG(7.5)</f>
        <v>98.501225267834</v>
      </c>
      <c r="D35" s="9">
        <v>-16.1</v>
      </c>
      <c r="E35" s="10">
        <f t="shared" si="0"/>
        <v>0.8866279069767433</v>
      </c>
      <c r="F35" s="9">
        <f aca="true" t="shared" si="2" ref="F35:F40">10*LOG(5.5*E35+2)</f>
        <v>8.373645098130536</v>
      </c>
      <c r="G35" s="9">
        <f aca="true" t="shared" si="3" ref="G35:G40">20*LOG(SQRT(2*PI()*E35)/TANH(SQRT(2*PI()*E35)))</f>
        <v>7.614007426492936</v>
      </c>
      <c r="H35" s="9">
        <f aca="true" t="shared" si="4" ref="H35:H40">10*LOG(3+(10*E35))</f>
        <v>10.743145578085214</v>
      </c>
      <c r="I35" s="9">
        <f aca="true" t="shared" si="5" ref="I35:I40">C35-20*LOG($I$26)</f>
        <v>74.4188256147155</v>
      </c>
      <c r="J35" s="9">
        <f aca="true" t="shared" si="6" ref="J35:J40">C35-20*LOG($I$26)-F35</f>
        <v>66.04518051658496</v>
      </c>
    </row>
    <row r="36" spans="1:10" ht="12.75">
      <c r="A36" s="8">
        <v>250</v>
      </c>
      <c r="B36" s="9">
        <v>77.5</v>
      </c>
      <c r="C36" s="9">
        <f t="shared" si="1"/>
        <v>95.001225267834</v>
      </c>
      <c r="D36" s="9">
        <v>-8.6</v>
      </c>
      <c r="E36" s="10">
        <f t="shared" si="0"/>
        <v>1.7732558139534866</v>
      </c>
      <c r="F36" s="9">
        <f t="shared" si="2"/>
        <v>10.701452987621439</v>
      </c>
      <c r="G36" s="9">
        <f t="shared" si="3"/>
        <v>10.491418755946619</v>
      </c>
      <c r="H36" s="9">
        <f t="shared" si="4"/>
        <v>13.166528919317866</v>
      </c>
      <c r="I36" s="9">
        <f t="shared" si="5"/>
        <v>70.9188256147155</v>
      </c>
      <c r="J36" s="9">
        <f t="shared" si="6"/>
        <v>60.217372627094065</v>
      </c>
    </row>
    <row r="37" spans="1:10" ht="12.75">
      <c r="A37" s="8">
        <v>500</v>
      </c>
      <c r="B37" s="9">
        <v>75.5</v>
      </c>
      <c r="C37" s="9">
        <f t="shared" si="1"/>
        <v>93.001225267834</v>
      </c>
      <c r="D37" s="9">
        <v>-3.2</v>
      </c>
      <c r="E37" s="10">
        <f t="shared" si="0"/>
        <v>3.5465116279069733</v>
      </c>
      <c r="F37" s="9">
        <f t="shared" si="2"/>
        <v>13.325558844078447</v>
      </c>
      <c r="G37" s="9">
        <f t="shared" si="3"/>
        <v>13.481191821957957</v>
      </c>
      <c r="H37" s="9">
        <f t="shared" si="4"/>
        <v>15.85067049636941</v>
      </c>
      <c r="I37" s="9">
        <f t="shared" si="5"/>
        <v>68.9188256147155</v>
      </c>
      <c r="J37" s="9">
        <f t="shared" si="6"/>
        <v>55.59326677063706</v>
      </c>
    </row>
    <row r="38" spans="1:10" ht="12.75">
      <c r="A38" s="8">
        <v>1000</v>
      </c>
      <c r="B38" s="9">
        <v>76.5</v>
      </c>
      <c r="C38" s="9">
        <f t="shared" si="1"/>
        <v>94.001225267834</v>
      </c>
      <c r="D38" s="9">
        <v>0</v>
      </c>
      <c r="E38" s="10">
        <f t="shared" si="0"/>
        <v>7.0930232558139465</v>
      </c>
      <c r="F38" s="9">
        <f t="shared" si="2"/>
        <v>16.129070084239213</v>
      </c>
      <c r="G38" s="9">
        <f t="shared" si="3"/>
        <v>16.490140145298014</v>
      </c>
      <c r="H38" s="9">
        <f t="shared" si="4"/>
        <v>18.68822072335186</v>
      </c>
      <c r="I38" s="9">
        <f t="shared" si="5"/>
        <v>69.9188256147155</v>
      </c>
      <c r="J38" s="9">
        <f t="shared" si="6"/>
        <v>53.789755530476285</v>
      </c>
    </row>
    <row r="39" spans="1:10" ht="12.75">
      <c r="A39" s="8">
        <v>2000</v>
      </c>
      <c r="B39" s="9">
        <v>72</v>
      </c>
      <c r="C39" s="9">
        <f t="shared" si="1"/>
        <v>89.501225267834</v>
      </c>
      <c r="D39" s="9">
        <v>1.2</v>
      </c>
      <c r="E39" s="10">
        <f t="shared" si="0"/>
        <v>14.186046511627893</v>
      </c>
      <c r="F39" s="9">
        <f t="shared" si="2"/>
        <v>19.032162170413432</v>
      </c>
      <c r="G39" s="9">
        <f t="shared" si="3"/>
        <v>19.50041258740107</v>
      </c>
      <c r="H39" s="9">
        <f t="shared" si="4"/>
        <v>21.60949875294554</v>
      </c>
      <c r="I39" s="9">
        <f t="shared" si="5"/>
        <v>65.4188256147155</v>
      </c>
      <c r="J39" s="9">
        <f t="shared" si="6"/>
        <v>46.38666344430207</v>
      </c>
    </row>
    <row r="40" spans="1:10" ht="12.75">
      <c r="A40" s="8">
        <v>4000</v>
      </c>
      <c r="B40" s="9">
        <v>67</v>
      </c>
      <c r="C40" s="9">
        <f t="shared" si="1"/>
        <v>84.501225267834</v>
      </c>
      <c r="D40" s="9">
        <v>1</v>
      </c>
      <c r="E40" s="10">
        <f t="shared" si="0"/>
        <v>28.372093023255786</v>
      </c>
      <c r="F40" s="9">
        <f t="shared" si="2"/>
        <v>21.987849146174213</v>
      </c>
      <c r="G40" s="9">
        <f t="shared" si="3"/>
        <v>22.51071243457669</v>
      </c>
      <c r="H40" s="9">
        <f t="shared" si="4"/>
        <v>24.574593970020207</v>
      </c>
      <c r="I40" s="9">
        <f t="shared" si="5"/>
        <v>60.4188256147155</v>
      </c>
      <c r="J40" s="9">
        <f t="shared" si="6"/>
        <v>38.43097646854129</v>
      </c>
    </row>
    <row r="41" spans="6:9" ht="12.75">
      <c r="F41" s="4"/>
      <c r="G41" s="4"/>
      <c r="H41" s="4"/>
      <c r="I41" s="4"/>
    </row>
    <row r="43" ht="18.75">
      <c r="A43" s="5" t="s">
        <v>14</v>
      </c>
    </row>
    <row r="45" ht="12.75">
      <c r="A45" t="s">
        <v>0</v>
      </c>
    </row>
    <row r="46" spans="1:5" ht="12.75">
      <c r="A46" s="8">
        <v>63</v>
      </c>
      <c r="B46" s="6">
        <f aca="true" t="shared" si="7" ref="B46:B52">10^(B34/10)</f>
        <v>100000000</v>
      </c>
      <c r="C46" s="6">
        <f aca="true" t="shared" si="8" ref="C46:C52">10^((B34+D34)/10)</f>
        <v>239883.29190194907</v>
      </c>
      <c r="D46" s="6">
        <f>10^((I34+D34)/10)</f>
        <v>52708.73113079936</v>
      </c>
      <c r="E46" s="6">
        <f aca="true" t="shared" si="9" ref="E46:E52">10^((J34+D34)/10)</f>
        <v>11824.112470488273</v>
      </c>
    </row>
    <row r="47" spans="1:5" ht="12.75">
      <c r="A47" s="8">
        <v>125</v>
      </c>
      <c r="B47" s="6">
        <f t="shared" si="7"/>
        <v>125892541.17941682</v>
      </c>
      <c r="C47" s="6">
        <f t="shared" si="8"/>
        <v>3090295.4325135965</v>
      </c>
      <c r="D47" s="6">
        <f aca="true" t="shared" si="10" ref="D47:D52">10^((I35+D35)/10)</f>
        <v>679019.9924956621</v>
      </c>
      <c r="E47" s="6">
        <f t="shared" si="9"/>
        <v>98745.6679004472</v>
      </c>
    </row>
    <row r="48" spans="1:5" ht="12.75">
      <c r="A48" s="8">
        <v>250</v>
      </c>
      <c r="B48" s="6">
        <f t="shared" si="7"/>
        <v>56234132.51903494</v>
      </c>
      <c r="C48" s="6">
        <f t="shared" si="8"/>
        <v>7762471.166286944</v>
      </c>
      <c r="D48" s="6">
        <f t="shared" si="10"/>
        <v>1705621.10587359</v>
      </c>
      <c r="E48" s="6">
        <f t="shared" si="9"/>
        <v>145123.3392086361</v>
      </c>
    </row>
    <row r="49" spans="1:5" ht="12.75">
      <c r="A49" s="8">
        <v>500</v>
      </c>
      <c r="B49" s="6">
        <f t="shared" si="7"/>
        <v>35481338.923357636</v>
      </c>
      <c r="C49" s="6">
        <f t="shared" si="8"/>
        <v>16982436.52461748</v>
      </c>
      <c r="D49" s="6">
        <f t="shared" si="10"/>
        <v>3731492.4004286383</v>
      </c>
      <c r="E49" s="6">
        <f t="shared" si="9"/>
        <v>173510.8658755683</v>
      </c>
    </row>
    <row r="50" spans="1:5" ht="12.75">
      <c r="A50" s="8">
        <v>1000</v>
      </c>
      <c r="B50" s="6">
        <f t="shared" si="7"/>
        <v>44668359.21509638</v>
      </c>
      <c r="C50" s="6">
        <f t="shared" si="8"/>
        <v>44668359.21509638</v>
      </c>
      <c r="D50" s="6">
        <f t="shared" si="10"/>
        <v>9814825.022848325</v>
      </c>
      <c r="E50" s="6">
        <f t="shared" si="9"/>
        <v>239318.10376097396</v>
      </c>
    </row>
    <row r="51" spans="1:6" ht="12.75">
      <c r="A51" s="8">
        <v>2000</v>
      </c>
      <c r="B51" s="6">
        <f t="shared" si="7"/>
        <v>15848931.924611172</v>
      </c>
      <c r="C51" s="6">
        <f t="shared" si="8"/>
        <v>20892961.30854042</v>
      </c>
      <c r="D51" s="6">
        <f t="shared" si="10"/>
        <v>4590738.5687710885</v>
      </c>
      <c r="E51" s="6">
        <f t="shared" si="9"/>
        <v>57367.55549466931</v>
      </c>
      <c r="F51" s="6"/>
    </row>
    <row r="52" spans="1:5" ht="12.75">
      <c r="A52" s="8">
        <v>4000</v>
      </c>
      <c r="B52" s="6">
        <f t="shared" si="7"/>
        <v>5011872.336272731</v>
      </c>
      <c r="C52" s="6">
        <f t="shared" si="8"/>
        <v>6309573.444801938</v>
      </c>
      <c r="D52" s="6">
        <f t="shared" si="10"/>
        <v>1386380.8838676133</v>
      </c>
      <c r="E52" s="6">
        <f t="shared" si="9"/>
        <v>8771.98028344722</v>
      </c>
    </row>
    <row r="53" ht="12.75">
      <c r="B53" s="3"/>
    </row>
    <row r="54" spans="1:2" ht="12.75">
      <c r="A54" s="5" t="s">
        <v>23</v>
      </c>
      <c r="B54" s="4">
        <f>10*LOG(SUM(B46:B52))</f>
        <v>85.83354293958551</v>
      </c>
    </row>
    <row r="55" spans="1:3" ht="12.75">
      <c r="A55" s="5" t="s">
        <v>22</v>
      </c>
      <c r="C55" s="4">
        <f>10*LOG(SUM(C46:C52))</f>
        <v>79.99765332398542</v>
      </c>
    </row>
    <row r="56" spans="1:4" ht="12.75">
      <c r="A56" s="5" t="s">
        <v>20</v>
      </c>
      <c r="D56" s="4">
        <f>10*LOG(SUM(D46:D52))</f>
        <v>73.41647893870092</v>
      </c>
    </row>
    <row r="57" spans="1:5" ht="12.75">
      <c r="A57" s="5" t="s">
        <v>21</v>
      </c>
      <c r="E57" s="4">
        <f>10*LOG(SUM(E46:E52))</f>
        <v>58.660873550907134</v>
      </c>
    </row>
    <row r="58" spans="1:6" ht="12.75">
      <c r="A58" s="5" t="s">
        <v>19</v>
      </c>
      <c r="F58" s="4">
        <f>D56-E57</f>
        <v>14.755605387793786</v>
      </c>
    </row>
  </sheetData>
  <sheetProtection/>
  <printOptions/>
  <pageMargins left="0.75" right="0.75" top="1" bottom="1" header="0.5" footer="0.5"/>
  <pageSetup horizontalDpi="300" verticalDpi="3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Ditec, Università di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Fossa</dc:creator>
  <cp:keywords/>
  <dc:description/>
  <cp:lastModifiedBy>Bottarelli</cp:lastModifiedBy>
  <cp:lastPrinted>2004-03-30T14:57:27Z</cp:lastPrinted>
  <dcterms:created xsi:type="dcterms:W3CDTF">2004-03-30T12:54:04Z</dcterms:created>
  <dcterms:modified xsi:type="dcterms:W3CDTF">2019-05-16T07:14:01Z</dcterms:modified>
  <cp:category/>
  <cp:version/>
  <cp:contentType/>
  <cp:contentStatus/>
</cp:coreProperties>
</file>