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725"/>
  </bookViews>
  <sheets>
    <sheet name="prova in situ" sheetId="1" r:id="rId1"/>
    <sheet name="Grafico1" sheetId="3" r:id="rId2"/>
    <sheet name="Grafico2" sheetId="4" r:id="rId3"/>
    <sheet name="Grafico3" sheetId="2" r:id="rId4"/>
    <sheet name="Grafico4" sheetId="5" r:id="rId5"/>
    <sheet name="filtro c.a." sheetId="6" r:id="rId6"/>
  </sheets>
  <definedNames>
    <definedName name="_xlnm.Print_Area" localSheetId="0">'prova in situ'!$A$1:$N$36</definedName>
  </definedNames>
  <calcPr calcId="101716"/>
</workbook>
</file>

<file path=xl/calcChain.xml><?xml version="1.0" encoding="utf-8"?>
<calcChain xmlns="http://schemas.openxmlformats.org/spreadsheetml/2006/main">
  <c r="E13" i="6"/>
  <c r="E28"/>
  <c r="E26"/>
  <c r="E21"/>
  <c r="E19"/>
  <c r="B27"/>
  <c r="B20"/>
  <c r="B19"/>
  <c r="B23"/>
  <c r="B25"/>
  <c r="B16"/>
  <c r="B18"/>
  <c r="B14"/>
  <c r="B15"/>
  <c r="B5"/>
  <c r="B6"/>
  <c r="B8"/>
  <c r="B9"/>
  <c r="B10"/>
  <c r="B12"/>
  <c r="B28"/>
  <c r="B26"/>
  <c r="B21"/>
  <c r="T5" i="1"/>
  <c r="U5"/>
  <c r="T6"/>
  <c r="U6"/>
  <c r="T7"/>
  <c r="U7"/>
  <c r="T8"/>
  <c r="U8"/>
  <c r="T9"/>
  <c r="U9"/>
  <c r="T10"/>
  <c r="U10"/>
  <c r="T11"/>
  <c r="U11"/>
  <c r="T12"/>
  <c r="T20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4"/>
  <c r="T4"/>
  <c r="T18"/>
  <c r="T17"/>
  <c r="T16"/>
  <c r="T15"/>
  <c r="T14"/>
  <c r="T13"/>
  <c r="T19"/>
  <c r="T27"/>
  <c r="T22"/>
  <c r="T23"/>
  <c r="T28"/>
  <c r="T21"/>
  <c r="T24"/>
  <c r="T25"/>
  <c r="T26"/>
  <c r="N29"/>
  <c r="N21"/>
  <c r="N13"/>
  <c r="X36"/>
  <c r="X35"/>
  <c r="X34"/>
  <c r="X33"/>
  <c r="Z35"/>
  <c r="AA35"/>
  <c r="AB35"/>
  <c r="Z36"/>
  <c r="AA36"/>
  <c r="AB36"/>
  <c r="Y36"/>
  <c r="Y35"/>
  <c r="Z34"/>
  <c r="AA34"/>
  <c r="AB34"/>
  <c r="Y34"/>
  <c r="Z33"/>
  <c r="AA33"/>
  <c r="AB33"/>
  <c r="Y33"/>
  <c r="R1"/>
  <c r="R2"/>
  <c r="R3"/>
  <c r="R4"/>
  <c r="C29"/>
  <c r="D29"/>
  <c r="Q4"/>
  <c r="C21"/>
  <c r="D21"/>
  <c r="Q3"/>
  <c r="C13"/>
  <c r="D13"/>
  <c r="Q2"/>
  <c r="D5"/>
  <c r="Q1"/>
  <c r="T35"/>
  <c r="T29"/>
  <c r="T32"/>
  <c r="T33"/>
  <c r="T34"/>
  <c r="T36"/>
  <c r="T30"/>
  <c r="T31"/>
</calcChain>
</file>

<file path=xl/sharedStrings.xml><?xml version="1.0" encoding="utf-8"?>
<sst xmlns="http://schemas.openxmlformats.org/spreadsheetml/2006/main" count="93" uniqueCount="64">
  <si>
    <t>t</t>
  </si>
  <si>
    <t>Q</t>
  </si>
  <si>
    <t>minuti</t>
  </si>
  <si>
    <t>mc/h</t>
  </si>
  <si>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Arial"/>
        <family val="2"/>
      </rPr>
      <t>p</t>
    </r>
  </si>
  <si>
    <t>mbar</t>
  </si>
  <si>
    <t>VOC</t>
  </si>
  <si>
    <t>ppm</t>
  </si>
  <si>
    <t>%</t>
  </si>
  <si>
    <r>
      <t>O</t>
    </r>
    <r>
      <rPr>
        <vertAlign val="subscript"/>
        <sz val="12"/>
        <color indexed="8"/>
        <rFont val="Arial"/>
        <family val="2"/>
      </rPr>
      <t>2</t>
    </r>
  </si>
  <si>
    <r>
      <t>CO</t>
    </r>
    <r>
      <rPr>
        <vertAlign val="subscript"/>
        <sz val="12"/>
        <color indexed="8"/>
        <rFont val="Arial"/>
        <family val="2"/>
      </rPr>
      <t>2</t>
    </r>
  </si>
  <si>
    <r>
      <t>CH</t>
    </r>
    <r>
      <rPr>
        <vertAlign val="subscript"/>
        <sz val="12"/>
        <color indexed="8"/>
        <rFont val="Arial"/>
        <family val="2"/>
      </rPr>
      <t>4</t>
    </r>
  </si>
  <si>
    <t>M1</t>
  </si>
  <si>
    <t>M2</t>
  </si>
  <si>
    <t>M3</t>
  </si>
  <si>
    <t>M4</t>
  </si>
  <si>
    <t>SVE1</t>
  </si>
  <si>
    <t>v</t>
  </si>
  <si>
    <t>m/s</t>
  </si>
  <si>
    <t>distanza</t>
  </si>
  <si>
    <t>Q1</t>
  </si>
  <si>
    <t>Q2</t>
  </si>
  <si>
    <t>Q4</t>
  </si>
  <si>
    <t>Q3</t>
  </si>
  <si>
    <t>m</t>
  </si>
  <si>
    <t>ROI</t>
  </si>
  <si>
    <t>g/mole</t>
  </si>
  <si>
    <t>l/mole</t>
  </si>
  <si>
    <t>g/l</t>
  </si>
  <si>
    <t>g/h</t>
  </si>
  <si>
    <t>g/mc</t>
  </si>
  <si>
    <t>g/d</t>
  </si>
  <si>
    <t>kg/m</t>
  </si>
  <si>
    <t>tempo contatto</t>
  </si>
  <si>
    <t>sec.</t>
  </si>
  <si>
    <t>min</t>
  </si>
  <si>
    <t>h</t>
  </si>
  <si>
    <t>mc</t>
  </si>
  <si>
    <t>mq</t>
  </si>
  <si>
    <t>m/h</t>
  </si>
  <si>
    <t xml:space="preserve">&gt;0,4 </t>
  </si>
  <si>
    <t>&lt;0,4</t>
  </si>
  <si>
    <t>&gt;1,5</t>
  </si>
  <si>
    <t>DIMENSIONAMENTO FILTRO A CARBONI ATTIVI</t>
  </si>
  <si>
    <t>Concentrazione Benzene nell'aria interstiziale</t>
  </si>
  <si>
    <t>Peso molecolare C6H6</t>
  </si>
  <si>
    <t>Volume molecolare</t>
  </si>
  <si>
    <t>Concentrazioni Benzene</t>
  </si>
  <si>
    <t xml:space="preserve">Portata aria interstiziale estratta </t>
  </si>
  <si>
    <t>efficienza carboni attivi</t>
  </si>
  <si>
    <t>massa estratta di Benzene</t>
  </si>
  <si>
    <t>Quantità di carboni attivi, mensile</t>
  </si>
  <si>
    <t>diametro ipotizzato</t>
  </si>
  <si>
    <t>sezione calcolata</t>
  </si>
  <si>
    <t>altezza minima calcolata</t>
  </si>
  <si>
    <t>velocità flusso calcolata</t>
  </si>
  <si>
    <t>volume carboni attivi per ricambio mensile</t>
  </si>
  <si>
    <t>volume minimo carboni attivi calcolato</t>
  </si>
  <si>
    <t>Peso specifico carboni attivi</t>
  </si>
  <si>
    <t>t/mc</t>
  </si>
  <si>
    <t>gradino 4</t>
  </si>
  <si>
    <t>gradino 1</t>
  </si>
  <si>
    <t>gradino 2</t>
  </si>
  <si>
    <t>gradino 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</si>
</sst>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Symbol"/>
      <family val="1"/>
      <charset val="2"/>
    </font>
    <font>
      <vertAlign val="subscript"/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0"/>
      <color indexed="8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Distanza vs. depressioni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CALCOLO Rp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541666666666663E-2"/>
          <c:y val="0.1197301854974705"/>
          <c:w val="0.9145833333333333"/>
          <c:h val="0.77403035413153465"/>
        </c:manualLayout>
      </c:layout>
      <c:scatterChart>
        <c:scatterStyle val="smoothMarker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'prova in situ'!$Y$32:$AB$32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</c:numCache>
            </c:numRef>
          </c:xVal>
          <c:yVal>
            <c:numRef>
              <c:f>'prova in situ'!$Y$33:$AB$33</c:f>
              <c:numCache>
                <c:formatCode>0</c:formatCode>
                <c:ptCount val="4"/>
                <c:pt idx="0">
                  <c:v>1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'prova in situ'!$Y$32:$AB$32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</c:numCache>
            </c:numRef>
          </c:xVal>
          <c:yVal>
            <c:numRef>
              <c:f>'prova in situ'!$Y$34:$AB$34</c:f>
              <c:numCache>
                <c:formatCode>0</c:formatCode>
                <c:ptCount val="4"/>
                <c:pt idx="0">
                  <c:v>1.2</c:v>
                </c:pt>
                <c:pt idx="1">
                  <c:v>0.7</c:v>
                </c:pt>
                <c:pt idx="2">
                  <c:v>0.3</c:v>
                </c:pt>
                <c:pt idx="3">
                  <c:v>0</c:v>
                </c:pt>
              </c:numCache>
            </c:numRef>
          </c:yVal>
          <c:smooth val="1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'prova in situ'!$Y$32:$AB$32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</c:numCache>
            </c:numRef>
          </c:xVal>
          <c:yVal>
            <c:numRef>
              <c:f>'prova in situ'!$Y$35:$AB$35</c:f>
              <c:numCache>
                <c:formatCode>0</c:formatCode>
                <c:ptCount val="4"/>
                <c:pt idx="0">
                  <c:v>2.2000000000000002</c:v>
                </c:pt>
                <c:pt idx="1">
                  <c:v>1.1000000000000001</c:v>
                </c:pt>
                <c:pt idx="2">
                  <c:v>0.5</c:v>
                </c:pt>
                <c:pt idx="3">
                  <c:v>0.1</c:v>
                </c:pt>
              </c:numCache>
            </c:numRef>
          </c:yVal>
          <c:smooth val="1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'prova in situ'!$Y$32:$AB$32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</c:numCache>
            </c:numRef>
          </c:xVal>
          <c:yVal>
            <c:numRef>
              <c:f>'prova in situ'!$Y$36:$AB$36</c:f>
              <c:numCache>
                <c:formatCode>0</c:formatCode>
                <c:ptCount val="4"/>
                <c:pt idx="0">
                  <c:v>3.4</c:v>
                </c:pt>
                <c:pt idx="1">
                  <c:v>1.5</c:v>
                </c:pt>
                <c:pt idx="2">
                  <c:v>0.7</c:v>
                </c:pt>
                <c:pt idx="3">
                  <c:v>0.2</c:v>
                </c:pt>
              </c:numCache>
            </c:numRef>
          </c:yVal>
          <c:smooth val="1"/>
        </c:ser>
        <c:axId val="47842048"/>
        <c:axId val="47843968"/>
      </c:scatterChart>
      <c:valAx>
        <c:axId val="47842048"/>
        <c:scaling>
          <c:orientation val="minMax"/>
          <c:max val="16"/>
          <c:min val="2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distanza [m]</a:t>
                </a:r>
              </a:p>
            </c:rich>
          </c:tx>
          <c:layout>
            <c:manualLayout>
              <c:xMode val="edge"/>
              <c:yMode val="edge"/>
              <c:x val="0.484375"/>
              <c:y val="0.944350758853288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7843968"/>
        <c:crosses val="autoZero"/>
        <c:crossBetween val="midCat"/>
      </c:valAx>
      <c:valAx>
        <c:axId val="47843968"/>
        <c:scaling>
          <c:orientation val="minMax"/>
          <c:max val="3.5"/>
          <c:min val="0.2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Depressione [mbar]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064080944350758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42048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041666666666666"/>
          <c:y val="0.94772344013490728"/>
          <c:w val="0.31145833333333334"/>
          <c:h val="3.7099494097807759E-2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Raggio</a:t>
            </a:r>
            <a:r>
              <a:rPr lang="it-IT" baseline="0"/>
              <a:t> di influenza vs. portata</a:t>
            </a:r>
            <a:endParaRPr lang="it-IT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625000000000003E-2"/>
          <c:y val="7.9258010118043842E-2"/>
          <c:w val="0.91145833333333337"/>
          <c:h val="0.81618887015177066"/>
        </c:manualLayout>
      </c:layout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'prova in situ'!$Q$33:$Q$36</c:f>
              <c:numCache>
                <c:formatCode>General</c:formatCode>
                <c:ptCount val="4"/>
                <c:pt idx="0">
                  <c:v>7</c:v>
                </c:pt>
                <c:pt idx="1">
                  <c:v>9.3000000000000007</c:v>
                </c:pt>
                <c:pt idx="2">
                  <c:v>12</c:v>
                </c:pt>
                <c:pt idx="3">
                  <c:v>15.3</c:v>
                </c:pt>
              </c:numCache>
            </c:numRef>
          </c:xVal>
          <c:yVal>
            <c:numRef>
              <c:f>'prova in situ'!$R$33:$R$36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yVal>
        </c:ser>
        <c:axId val="47904640"/>
        <c:axId val="41025920"/>
      </c:scatterChart>
      <c:valAx>
        <c:axId val="47904640"/>
        <c:scaling>
          <c:orientation val="minMax"/>
          <c:min val="7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distanza [m]</a:t>
                </a:r>
              </a:p>
            </c:rich>
          </c:tx>
          <c:layout>
            <c:manualLayout>
              <c:xMode val="edge"/>
              <c:yMode val="edge"/>
              <c:x val="0.484375"/>
              <c:y val="0.946037099494097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1025920"/>
        <c:crosses val="autoZero"/>
        <c:crossBetween val="midCat"/>
        <c:majorUnit val="1"/>
      </c:valAx>
      <c:valAx>
        <c:axId val="41025920"/>
        <c:scaling>
          <c:orientation val="minMax"/>
          <c:max val="200"/>
          <c:min val="5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portata [mc/h]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11467116357504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904640"/>
        <c:crosses val="autoZero"/>
        <c:crossBetween val="midCat"/>
        <c:majorUnit val="25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Portata vs. depressione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416666666666667E-2"/>
          <c:y val="8.0944350758853284E-2"/>
          <c:w val="0.9135416666666667"/>
          <c:h val="0.81281618887015172"/>
        </c:manualLayout>
      </c:layout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'prova in situ'!$Q$1:$Q$4</c:f>
              <c:numCache>
                <c:formatCode>0</c:formatCode>
                <c:ptCount val="4"/>
                <c:pt idx="0">
                  <c:v>49.982896799999999</c:v>
                </c:pt>
                <c:pt idx="1">
                  <c:v>99.965793599999998</c:v>
                </c:pt>
                <c:pt idx="2">
                  <c:v>149.94869039999998</c:v>
                </c:pt>
                <c:pt idx="3">
                  <c:v>199.9315872</c:v>
                </c:pt>
              </c:numCache>
            </c:numRef>
          </c:xVal>
          <c:yVal>
            <c:numRef>
              <c:f>'prova in situ'!$R$1:$R$4</c:f>
              <c:numCache>
                <c:formatCode>0</c:formatCode>
                <c:ptCount val="4"/>
                <c:pt idx="0">
                  <c:v>5</c:v>
                </c:pt>
                <c:pt idx="1">
                  <c:v>11</c:v>
                </c:pt>
                <c:pt idx="2">
                  <c:v>18</c:v>
                </c:pt>
                <c:pt idx="3">
                  <c:v>28</c:v>
                </c:pt>
              </c:numCache>
            </c:numRef>
          </c:yVal>
        </c:ser>
        <c:axId val="41036032"/>
        <c:axId val="41063168"/>
      </c:scatterChart>
      <c:valAx>
        <c:axId val="41036032"/>
        <c:scaling>
          <c:orientation val="minMax"/>
          <c:max val="200"/>
          <c:min val="5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portata [mc/h]</a:t>
                </a:r>
              </a:p>
            </c:rich>
          </c:tx>
          <c:layout>
            <c:manualLayout>
              <c:xMode val="edge"/>
              <c:yMode val="edge"/>
              <c:x val="0.47291666666666665"/>
              <c:y val="0.9443507588532883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1063168"/>
        <c:crosses val="autoZero"/>
        <c:crossBetween val="midCat"/>
        <c:majorUnit val="10"/>
      </c:valAx>
      <c:valAx>
        <c:axId val="41063168"/>
        <c:scaling>
          <c:orientation val="minMax"/>
          <c:max val="28"/>
          <c:min val="4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depressione[mbar]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39123102866779091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036032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VOC</a:t>
            </a:r>
            <a:r>
              <a:rPr lang="it-IT" baseline="0"/>
              <a:t> vs. tempo</a:t>
            </a:r>
            <a:endParaRPr lang="it-IT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874999999999994E-2"/>
          <c:y val="7.9258010118043842E-2"/>
          <c:w val="0.90208333333333335"/>
          <c:h val="0.81618887015177066"/>
        </c:manualLayout>
      </c:layout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'prova in situ'!$T$4:$T$36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45</c:v>
                </c:pt>
                <c:pt idx="8">
                  <c:v>60</c:v>
                </c:pt>
                <c:pt idx="9">
                  <c:v>61</c:v>
                </c:pt>
                <c:pt idx="10">
                  <c:v>63</c:v>
                </c:pt>
                <c:pt idx="11">
                  <c:v>65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105</c:v>
                </c:pt>
                <c:pt idx="16">
                  <c:v>120</c:v>
                </c:pt>
                <c:pt idx="17">
                  <c:v>121</c:v>
                </c:pt>
                <c:pt idx="18">
                  <c:v>123</c:v>
                </c:pt>
                <c:pt idx="19">
                  <c:v>125</c:v>
                </c:pt>
                <c:pt idx="20">
                  <c:v>130</c:v>
                </c:pt>
                <c:pt idx="21">
                  <c:v>140</c:v>
                </c:pt>
                <c:pt idx="22">
                  <c:v>150</c:v>
                </c:pt>
                <c:pt idx="23">
                  <c:v>165</c:v>
                </c:pt>
                <c:pt idx="24">
                  <c:v>180</c:v>
                </c:pt>
                <c:pt idx="25">
                  <c:v>181</c:v>
                </c:pt>
                <c:pt idx="26">
                  <c:v>183</c:v>
                </c:pt>
                <c:pt idx="27">
                  <c:v>185</c:v>
                </c:pt>
                <c:pt idx="28">
                  <c:v>190</c:v>
                </c:pt>
                <c:pt idx="29">
                  <c:v>200</c:v>
                </c:pt>
                <c:pt idx="30">
                  <c:v>210</c:v>
                </c:pt>
                <c:pt idx="31">
                  <c:v>225</c:v>
                </c:pt>
                <c:pt idx="32">
                  <c:v>240</c:v>
                </c:pt>
              </c:numCache>
            </c:numRef>
          </c:xVal>
          <c:yVal>
            <c:numRef>
              <c:f>'prova in situ'!$U$4:$U$36</c:f>
              <c:numCache>
                <c:formatCode>General</c:formatCode>
                <c:ptCount val="33"/>
                <c:pt idx="0">
                  <c:v>100</c:v>
                </c:pt>
                <c:pt idx="1">
                  <c:v>200</c:v>
                </c:pt>
                <c:pt idx="2">
                  <c:v>800</c:v>
                </c:pt>
                <c:pt idx="3">
                  <c:v>1000</c:v>
                </c:pt>
                <c:pt idx="4">
                  <c:v>920</c:v>
                </c:pt>
                <c:pt idx="5">
                  <c:v>820</c:v>
                </c:pt>
                <c:pt idx="6">
                  <c:v>735</c:v>
                </c:pt>
                <c:pt idx="7">
                  <c:v>660</c:v>
                </c:pt>
                <c:pt idx="8">
                  <c:v>520</c:v>
                </c:pt>
                <c:pt idx="9">
                  <c:v>610</c:v>
                </c:pt>
                <c:pt idx="10">
                  <c:v>590</c:v>
                </c:pt>
                <c:pt idx="11">
                  <c:v>550</c:v>
                </c:pt>
                <c:pt idx="12">
                  <c:v>510</c:v>
                </c:pt>
                <c:pt idx="13">
                  <c:v>460</c:v>
                </c:pt>
                <c:pt idx="14">
                  <c:v>410</c:v>
                </c:pt>
                <c:pt idx="15">
                  <c:v>380</c:v>
                </c:pt>
                <c:pt idx="16">
                  <c:v>350</c:v>
                </c:pt>
                <c:pt idx="17">
                  <c:v>430</c:v>
                </c:pt>
                <c:pt idx="18">
                  <c:v>420</c:v>
                </c:pt>
                <c:pt idx="19">
                  <c:v>410</c:v>
                </c:pt>
                <c:pt idx="20">
                  <c:v>400</c:v>
                </c:pt>
                <c:pt idx="21">
                  <c:v>390</c:v>
                </c:pt>
                <c:pt idx="22">
                  <c:v>375</c:v>
                </c:pt>
                <c:pt idx="23">
                  <c:v>365</c:v>
                </c:pt>
                <c:pt idx="24">
                  <c:v>355</c:v>
                </c:pt>
                <c:pt idx="25">
                  <c:v>400</c:v>
                </c:pt>
                <c:pt idx="26">
                  <c:v>390</c:v>
                </c:pt>
                <c:pt idx="27">
                  <c:v>380</c:v>
                </c:pt>
                <c:pt idx="28">
                  <c:v>360</c:v>
                </c:pt>
                <c:pt idx="29">
                  <c:v>340</c:v>
                </c:pt>
                <c:pt idx="30">
                  <c:v>320</c:v>
                </c:pt>
                <c:pt idx="31">
                  <c:v>295</c:v>
                </c:pt>
                <c:pt idx="32">
                  <c:v>280</c:v>
                </c:pt>
              </c:numCache>
            </c:numRef>
          </c:yVal>
        </c:ser>
        <c:axId val="41106048"/>
        <c:axId val="41108608"/>
      </c:scatterChart>
      <c:valAx>
        <c:axId val="41106048"/>
        <c:scaling>
          <c:orientation val="minMax"/>
          <c:max val="24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tempo [ore]</a:t>
                </a:r>
              </a:p>
            </c:rich>
          </c:tx>
          <c:layout>
            <c:manualLayout>
              <c:xMode val="edge"/>
              <c:yMode val="edge"/>
              <c:x val="0.48645833333333333"/>
              <c:y val="0.946037099494097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1108608"/>
        <c:crosses val="autoZero"/>
        <c:crossBetween val="midCat"/>
        <c:majorUnit val="20"/>
      </c:valAx>
      <c:valAx>
        <c:axId val="41108608"/>
        <c:scaling>
          <c:orientation val="minMax"/>
          <c:max val="1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VOC [ppm]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3001686340640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106048"/>
        <c:crosses val="autoZero"/>
        <c:crossBetween val="midCat"/>
        <c:majorUnit val="100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7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workbookViewId="0">
      <selection sqref="A1:A28"/>
    </sheetView>
  </sheetViews>
  <sheetFormatPr defaultRowHeight="15"/>
  <cols>
    <col min="1" max="1" width="9.140625" style="1"/>
    <col min="2" max="2" width="7.140625" style="1" bestFit="1" customWidth="1"/>
    <col min="3" max="16384" width="9.140625" style="1"/>
  </cols>
  <sheetData>
    <row r="1" spans="1:21" ht="15.75">
      <c r="A1" s="15"/>
      <c r="B1" s="2"/>
      <c r="C1" s="21" t="s">
        <v>16</v>
      </c>
      <c r="D1" s="22"/>
      <c r="E1" s="22"/>
      <c r="F1" s="22"/>
      <c r="G1" s="22"/>
      <c r="H1" s="22"/>
      <c r="I1" s="23"/>
      <c r="J1" s="13" t="s">
        <v>12</v>
      </c>
      <c r="K1" s="13" t="s">
        <v>13</v>
      </c>
      <c r="L1" s="13" t="s">
        <v>14</v>
      </c>
      <c r="M1" s="13" t="s">
        <v>15</v>
      </c>
      <c r="N1" s="14" t="s">
        <v>25</v>
      </c>
      <c r="Q1" s="3">
        <f>D5</f>
        <v>49.982896799999999</v>
      </c>
      <c r="R1" s="3">
        <f>E5</f>
        <v>5</v>
      </c>
    </row>
    <row r="2" spans="1:21" ht="19.5">
      <c r="A2" s="15"/>
      <c r="B2" s="2" t="s">
        <v>0</v>
      </c>
      <c r="C2" s="2" t="s">
        <v>17</v>
      </c>
      <c r="D2" s="2" t="s">
        <v>1</v>
      </c>
      <c r="E2" s="2" t="s">
        <v>4</v>
      </c>
      <c r="F2" s="2" t="s">
        <v>6</v>
      </c>
      <c r="G2" s="2" t="s">
        <v>9</v>
      </c>
      <c r="H2" s="2" t="s">
        <v>10</v>
      </c>
      <c r="I2" s="2" t="s">
        <v>11</v>
      </c>
      <c r="J2" s="2" t="s">
        <v>4</v>
      </c>
      <c r="K2" s="2" t="s">
        <v>4</v>
      </c>
      <c r="L2" s="2" t="s">
        <v>4</v>
      </c>
      <c r="M2" s="2" t="s">
        <v>4</v>
      </c>
      <c r="N2" s="14"/>
      <c r="Q2" s="3">
        <f>D13</f>
        <v>99.965793599999998</v>
      </c>
      <c r="R2" s="3">
        <f>E13</f>
        <v>11</v>
      </c>
    </row>
    <row r="3" spans="1:21">
      <c r="A3" s="15"/>
      <c r="B3" s="2" t="s">
        <v>2</v>
      </c>
      <c r="C3" s="2" t="s">
        <v>18</v>
      </c>
      <c r="D3" s="2" t="s">
        <v>3</v>
      </c>
      <c r="E3" s="2" t="s">
        <v>5</v>
      </c>
      <c r="F3" s="2" t="s">
        <v>7</v>
      </c>
      <c r="G3" s="2" t="s">
        <v>8</v>
      </c>
      <c r="H3" s="2" t="s">
        <v>8</v>
      </c>
      <c r="I3" s="2" t="s">
        <v>8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24</v>
      </c>
      <c r="Q3" s="3">
        <f>D21</f>
        <v>149.94869039999998</v>
      </c>
      <c r="R3" s="3">
        <f>E21</f>
        <v>18</v>
      </c>
    </row>
    <row r="4" spans="1:21">
      <c r="A4" s="15"/>
      <c r="B4" s="2">
        <v>0</v>
      </c>
      <c r="C4" s="2">
        <v>0</v>
      </c>
      <c r="D4" s="2">
        <v>0</v>
      </c>
      <c r="E4" s="2">
        <v>0</v>
      </c>
      <c r="F4" s="2">
        <v>100</v>
      </c>
      <c r="G4" s="2"/>
      <c r="H4" s="2"/>
      <c r="I4" s="2"/>
      <c r="J4" s="2">
        <v>0</v>
      </c>
      <c r="K4" s="2">
        <v>0</v>
      </c>
      <c r="L4" s="2">
        <v>0</v>
      </c>
      <c r="M4" s="2">
        <v>0</v>
      </c>
      <c r="N4" s="2"/>
      <c r="Q4" s="3">
        <f>D29</f>
        <v>199.9315872</v>
      </c>
      <c r="R4" s="3">
        <f>E29</f>
        <v>28</v>
      </c>
      <c r="T4" s="1">
        <f>B4</f>
        <v>0</v>
      </c>
      <c r="U4" s="1">
        <f>F4</f>
        <v>100</v>
      </c>
    </row>
    <row r="5" spans="1:21">
      <c r="A5" s="16" t="s">
        <v>61</v>
      </c>
      <c r="B5" s="2">
        <v>1</v>
      </c>
      <c r="C5" s="24">
        <v>6.8</v>
      </c>
      <c r="D5" s="27">
        <f>0.051^2*3.14/4*3600*C5</f>
        <v>49.982896799999999</v>
      </c>
      <c r="E5" s="27">
        <v>5</v>
      </c>
      <c r="F5" s="2">
        <v>200</v>
      </c>
      <c r="G5" s="2"/>
      <c r="H5" s="2"/>
      <c r="I5" s="2"/>
      <c r="J5" s="17">
        <v>1</v>
      </c>
      <c r="K5" s="17">
        <v>0.4</v>
      </c>
      <c r="L5" s="17">
        <v>0.2</v>
      </c>
      <c r="M5" s="20">
        <v>0</v>
      </c>
      <c r="N5" s="20">
        <v>7</v>
      </c>
      <c r="O5" s="5"/>
      <c r="P5" s="5"/>
      <c r="T5" s="1">
        <f t="shared" ref="T5:T12" si="0">B5</f>
        <v>1</v>
      </c>
      <c r="U5" s="1">
        <f t="shared" ref="U5:U36" si="1">F5</f>
        <v>200</v>
      </c>
    </row>
    <row r="6" spans="1:21">
      <c r="A6" s="16"/>
      <c r="B6" s="2">
        <v>3</v>
      </c>
      <c r="C6" s="25"/>
      <c r="D6" s="28"/>
      <c r="E6" s="28"/>
      <c r="F6" s="2">
        <v>800</v>
      </c>
      <c r="G6" s="2"/>
      <c r="H6" s="2"/>
      <c r="I6" s="2"/>
      <c r="J6" s="18"/>
      <c r="K6" s="18"/>
      <c r="L6" s="18"/>
      <c r="M6" s="20"/>
      <c r="N6" s="20"/>
      <c r="O6" s="5"/>
      <c r="P6" s="5"/>
      <c r="T6" s="1">
        <f t="shared" si="0"/>
        <v>3</v>
      </c>
      <c r="U6" s="1">
        <f t="shared" si="1"/>
        <v>800</v>
      </c>
    </row>
    <row r="7" spans="1:21">
      <c r="A7" s="16"/>
      <c r="B7" s="2">
        <v>5</v>
      </c>
      <c r="C7" s="25"/>
      <c r="D7" s="28"/>
      <c r="E7" s="28"/>
      <c r="F7" s="2">
        <v>1000</v>
      </c>
      <c r="G7" s="2"/>
      <c r="H7" s="2"/>
      <c r="I7" s="2"/>
      <c r="J7" s="18"/>
      <c r="K7" s="18"/>
      <c r="L7" s="18"/>
      <c r="M7" s="20"/>
      <c r="N7" s="20"/>
      <c r="O7" s="5"/>
      <c r="P7" s="5"/>
      <c r="T7" s="1">
        <f t="shared" si="0"/>
        <v>5</v>
      </c>
      <c r="U7" s="1">
        <f t="shared" si="1"/>
        <v>1000</v>
      </c>
    </row>
    <row r="8" spans="1:21">
      <c r="A8" s="16"/>
      <c r="B8" s="2">
        <v>10</v>
      </c>
      <c r="C8" s="25"/>
      <c r="D8" s="28"/>
      <c r="E8" s="28"/>
      <c r="F8" s="2">
        <v>920</v>
      </c>
      <c r="G8" s="2"/>
      <c r="H8" s="2"/>
      <c r="I8" s="2"/>
      <c r="J8" s="18"/>
      <c r="K8" s="18"/>
      <c r="L8" s="18"/>
      <c r="M8" s="20"/>
      <c r="N8" s="20"/>
      <c r="O8" s="5"/>
      <c r="P8" s="5"/>
      <c r="T8" s="1">
        <f t="shared" si="0"/>
        <v>10</v>
      </c>
      <c r="U8" s="1">
        <f t="shared" si="1"/>
        <v>920</v>
      </c>
    </row>
    <row r="9" spans="1:21">
      <c r="A9" s="16"/>
      <c r="B9" s="2">
        <v>20</v>
      </c>
      <c r="C9" s="25"/>
      <c r="D9" s="28"/>
      <c r="E9" s="28"/>
      <c r="F9" s="2">
        <v>820</v>
      </c>
      <c r="G9" s="2"/>
      <c r="H9" s="2"/>
      <c r="I9" s="2"/>
      <c r="J9" s="18"/>
      <c r="K9" s="18"/>
      <c r="L9" s="18"/>
      <c r="M9" s="20"/>
      <c r="N9" s="20"/>
      <c r="O9" s="5"/>
      <c r="P9" s="5"/>
      <c r="T9" s="1">
        <f t="shared" si="0"/>
        <v>20</v>
      </c>
      <c r="U9" s="1">
        <f t="shared" si="1"/>
        <v>820</v>
      </c>
    </row>
    <row r="10" spans="1:21">
      <c r="A10" s="16"/>
      <c r="B10" s="2">
        <v>30</v>
      </c>
      <c r="C10" s="25"/>
      <c r="D10" s="28"/>
      <c r="E10" s="28"/>
      <c r="F10" s="2">
        <v>735</v>
      </c>
      <c r="G10" s="2"/>
      <c r="H10" s="2"/>
      <c r="I10" s="2"/>
      <c r="J10" s="18"/>
      <c r="K10" s="18"/>
      <c r="L10" s="18"/>
      <c r="M10" s="20"/>
      <c r="N10" s="20"/>
      <c r="O10" s="5"/>
      <c r="P10" s="5"/>
      <c r="T10" s="1">
        <f t="shared" si="0"/>
        <v>30</v>
      </c>
      <c r="U10" s="1">
        <f t="shared" si="1"/>
        <v>735</v>
      </c>
    </row>
    <row r="11" spans="1:21">
      <c r="A11" s="16"/>
      <c r="B11" s="2">
        <v>45</v>
      </c>
      <c r="C11" s="25"/>
      <c r="D11" s="28"/>
      <c r="E11" s="28"/>
      <c r="F11" s="2">
        <v>660</v>
      </c>
      <c r="G11" s="2"/>
      <c r="H11" s="2"/>
      <c r="I11" s="2"/>
      <c r="J11" s="18"/>
      <c r="K11" s="18"/>
      <c r="L11" s="18"/>
      <c r="M11" s="20"/>
      <c r="N11" s="20"/>
      <c r="O11" s="5"/>
      <c r="P11" s="5"/>
      <c r="T11" s="1">
        <f t="shared" si="0"/>
        <v>45</v>
      </c>
      <c r="U11" s="1">
        <f t="shared" si="1"/>
        <v>660</v>
      </c>
    </row>
    <row r="12" spans="1:21">
      <c r="A12" s="16"/>
      <c r="B12" s="2">
        <v>60</v>
      </c>
      <c r="C12" s="26"/>
      <c r="D12" s="29"/>
      <c r="E12" s="29"/>
      <c r="F12" s="2">
        <v>520</v>
      </c>
      <c r="G12" s="2"/>
      <c r="H12" s="2"/>
      <c r="I12" s="2"/>
      <c r="J12" s="19"/>
      <c r="K12" s="19"/>
      <c r="L12" s="19"/>
      <c r="M12" s="20"/>
      <c r="N12" s="20"/>
      <c r="O12" s="5"/>
      <c r="P12" s="5"/>
      <c r="T12" s="1">
        <f t="shared" si="0"/>
        <v>60</v>
      </c>
      <c r="U12" s="1">
        <f t="shared" si="1"/>
        <v>520</v>
      </c>
    </row>
    <row r="13" spans="1:21">
      <c r="A13" s="16" t="s">
        <v>62</v>
      </c>
      <c r="B13" s="2">
        <v>1</v>
      </c>
      <c r="C13" s="24">
        <f>2*C5</f>
        <v>13.6</v>
      </c>
      <c r="D13" s="27">
        <f>0.051^2*3.14/4*3600*C13</f>
        <v>99.965793599999998</v>
      </c>
      <c r="E13" s="27">
        <v>11</v>
      </c>
      <c r="F13" s="2">
        <v>610</v>
      </c>
      <c r="G13" s="2"/>
      <c r="H13" s="2"/>
      <c r="I13" s="2"/>
      <c r="J13" s="17">
        <v>1.2</v>
      </c>
      <c r="K13" s="17">
        <v>0.7</v>
      </c>
      <c r="L13" s="17">
        <v>0.3</v>
      </c>
      <c r="M13" s="20">
        <v>0</v>
      </c>
      <c r="N13" s="20">
        <f>8+8/6</f>
        <v>9.3333333333333339</v>
      </c>
      <c r="O13" s="5"/>
      <c r="P13" s="5"/>
      <c r="T13" s="1">
        <f>B13+$T$12</f>
        <v>61</v>
      </c>
      <c r="U13" s="1">
        <f t="shared" si="1"/>
        <v>610</v>
      </c>
    </row>
    <row r="14" spans="1:21">
      <c r="A14" s="16"/>
      <c r="B14" s="2">
        <v>3</v>
      </c>
      <c r="C14" s="25"/>
      <c r="D14" s="28"/>
      <c r="E14" s="28"/>
      <c r="F14" s="2">
        <v>590</v>
      </c>
      <c r="G14" s="2"/>
      <c r="H14" s="2"/>
      <c r="I14" s="2"/>
      <c r="J14" s="18"/>
      <c r="K14" s="18"/>
      <c r="L14" s="18"/>
      <c r="M14" s="20"/>
      <c r="N14" s="20"/>
      <c r="O14" s="5"/>
      <c r="P14" s="5"/>
      <c r="T14" s="1">
        <f t="shared" ref="T14:T20" si="2">B14+$T$12</f>
        <v>63</v>
      </c>
      <c r="U14" s="1">
        <f t="shared" si="1"/>
        <v>590</v>
      </c>
    </row>
    <row r="15" spans="1:21">
      <c r="A15" s="16"/>
      <c r="B15" s="2">
        <v>5</v>
      </c>
      <c r="C15" s="25"/>
      <c r="D15" s="28"/>
      <c r="E15" s="28"/>
      <c r="F15" s="2">
        <v>550</v>
      </c>
      <c r="G15" s="2"/>
      <c r="H15" s="2"/>
      <c r="I15" s="2"/>
      <c r="J15" s="18"/>
      <c r="K15" s="18"/>
      <c r="L15" s="18"/>
      <c r="M15" s="20"/>
      <c r="N15" s="20"/>
      <c r="O15" s="5"/>
      <c r="P15" s="5"/>
      <c r="T15" s="1">
        <f t="shared" si="2"/>
        <v>65</v>
      </c>
      <c r="U15" s="1">
        <f t="shared" si="1"/>
        <v>550</v>
      </c>
    </row>
    <row r="16" spans="1:21">
      <c r="A16" s="16"/>
      <c r="B16" s="2">
        <v>10</v>
      </c>
      <c r="C16" s="25"/>
      <c r="D16" s="28"/>
      <c r="E16" s="28"/>
      <c r="F16" s="2">
        <v>510</v>
      </c>
      <c r="G16" s="2"/>
      <c r="H16" s="2"/>
      <c r="I16" s="2"/>
      <c r="J16" s="18"/>
      <c r="K16" s="18"/>
      <c r="L16" s="18"/>
      <c r="M16" s="20"/>
      <c r="N16" s="20"/>
      <c r="O16" s="5"/>
      <c r="P16" s="5"/>
      <c r="T16" s="1">
        <f t="shared" si="2"/>
        <v>70</v>
      </c>
      <c r="U16" s="1">
        <f t="shared" si="1"/>
        <v>510</v>
      </c>
    </row>
    <row r="17" spans="1:28">
      <c r="A17" s="16"/>
      <c r="B17" s="2">
        <v>20</v>
      </c>
      <c r="C17" s="25"/>
      <c r="D17" s="28"/>
      <c r="E17" s="28"/>
      <c r="F17" s="2">
        <v>460</v>
      </c>
      <c r="G17" s="2"/>
      <c r="H17" s="2"/>
      <c r="I17" s="2"/>
      <c r="J17" s="18"/>
      <c r="K17" s="18"/>
      <c r="L17" s="18"/>
      <c r="M17" s="20"/>
      <c r="N17" s="20"/>
      <c r="O17" s="5"/>
      <c r="P17" s="5"/>
      <c r="T17" s="1">
        <f t="shared" si="2"/>
        <v>80</v>
      </c>
      <c r="U17" s="1">
        <f t="shared" si="1"/>
        <v>460</v>
      </c>
    </row>
    <row r="18" spans="1:28">
      <c r="A18" s="16"/>
      <c r="B18" s="2">
        <v>30</v>
      </c>
      <c r="C18" s="25"/>
      <c r="D18" s="28"/>
      <c r="E18" s="28"/>
      <c r="F18" s="2">
        <v>410</v>
      </c>
      <c r="G18" s="2"/>
      <c r="H18" s="2"/>
      <c r="I18" s="2"/>
      <c r="J18" s="18"/>
      <c r="K18" s="18"/>
      <c r="L18" s="18"/>
      <c r="M18" s="20"/>
      <c r="N18" s="20"/>
      <c r="O18" s="5"/>
      <c r="P18" s="5"/>
      <c r="T18" s="1">
        <f t="shared" si="2"/>
        <v>90</v>
      </c>
      <c r="U18" s="1">
        <f t="shared" si="1"/>
        <v>410</v>
      </c>
    </row>
    <row r="19" spans="1:28">
      <c r="A19" s="16"/>
      <c r="B19" s="2">
        <v>45</v>
      </c>
      <c r="C19" s="25"/>
      <c r="D19" s="28"/>
      <c r="E19" s="28"/>
      <c r="F19" s="2">
        <v>380</v>
      </c>
      <c r="G19" s="2"/>
      <c r="H19" s="2"/>
      <c r="I19" s="2"/>
      <c r="J19" s="18"/>
      <c r="K19" s="18"/>
      <c r="L19" s="18"/>
      <c r="M19" s="20"/>
      <c r="N19" s="20"/>
      <c r="O19" s="5"/>
      <c r="P19" s="5"/>
      <c r="T19" s="1">
        <f t="shared" si="2"/>
        <v>105</v>
      </c>
      <c r="U19" s="1">
        <f t="shared" si="1"/>
        <v>380</v>
      </c>
    </row>
    <row r="20" spans="1:28">
      <c r="A20" s="16"/>
      <c r="B20" s="2">
        <v>60</v>
      </c>
      <c r="C20" s="26"/>
      <c r="D20" s="29"/>
      <c r="E20" s="29"/>
      <c r="F20" s="2">
        <v>350</v>
      </c>
      <c r="G20" s="2"/>
      <c r="H20" s="2"/>
      <c r="I20" s="2"/>
      <c r="J20" s="19"/>
      <c r="K20" s="19"/>
      <c r="L20" s="19"/>
      <c r="M20" s="20"/>
      <c r="N20" s="20"/>
      <c r="O20" s="5"/>
      <c r="P20" s="5"/>
      <c r="T20" s="1">
        <f t="shared" si="2"/>
        <v>120</v>
      </c>
      <c r="U20" s="1">
        <f t="shared" si="1"/>
        <v>350</v>
      </c>
    </row>
    <row r="21" spans="1:28">
      <c r="A21" s="16" t="s">
        <v>63</v>
      </c>
      <c r="B21" s="2">
        <v>1</v>
      </c>
      <c r="C21" s="24">
        <f>3*C5</f>
        <v>20.399999999999999</v>
      </c>
      <c r="D21" s="27">
        <f>0.051^2*3.14/4*3600*C21</f>
        <v>149.94869039999998</v>
      </c>
      <c r="E21" s="27">
        <v>18</v>
      </c>
      <c r="F21" s="2">
        <v>430</v>
      </c>
      <c r="G21" s="2"/>
      <c r="H21" s="2"/>
      <c r="I21" s="2"/>
      <c r="J21" s="17">
        <v>2.2000000000000002</v>
      </c>
      <c r="K21" s="17">
        <v>1.1000000000000001</v>
      </c>
      <c r="L21" s="17">
        <v>0.5</v>
      </c>
      <c r="M21" s="20">
        <v>0.1</v>
      </c>
      <c r="N21" s="20">
        <f>8+4</f>
        <v>12</v>
      </c>
      <c r="O21" s="5"/>
      <c r="P21" s="5"/>
      <c r="T21" s="1">
        <f>B21+$T$20</f>
        <v>121</v>
      </c>
      <c r="U21" s="1">
        <f t="shared" si="1"/>
        <v>430</v>
      </c>
    </row>
    <row r="22" spans="1:28">
      <c r="A22" s="16"/>
      <c r="B22" s="2">
        <v>3</v>
      </c>
      <c r="C22" s="25"/>
      <c r="D22" s="28"/>
      <c r="E22" s="28"/>
      <c r="F22" s="2">
        <v>420</v>
      </c>
      <c r="G22" s="2"/>
      <c r="H22" s="2"/>
      <c r="I22" s="2"/>
      <c r="J22" s="18"/>
      <c r="K22" s="18"/>
      <c r="L22" s="18"/>
      <c r="M22" s="20"/>
      <c r="N22" s="20"/>
      <c r="O22" s="5"/>
      <c r="P22" s="5"/>
      <c r="T22" s="1">
        <f t="shared" ref="T22:T28" si="3">B22+$T$20</f>
        <v>123</v>
      </c>
      <c r="U22" s="1">
        <f t="shared" si="1"/>
        <v>420</v>
      </c>
    </row>
    <row r="23" spans="1:28">
      <c r="A23" s="16"/>
      <c r="B23" s="2">
        <v>5</v>
      </c>
      <c r="C23" s="25"/>
      <c r="D23" s="28"/>
      <c r="E23" s="28"/>
      <c r="F23" s="2">
        <v>410</v>
      </c>
      <c r="G23" s="2"/>
      <c r="H23" s="2"/>
      <c r="I23" s="2"/>
      <c r="J23" s="18"/>
      <c r="K23" s="18"/>
      <c r="L23" s="18"/>
      <c r="M23" s="20"/>
      <c r="N23" s="20"/>
      <c r="O23" s="5"/>
      <c r="P23" s="5"/>
      <c r="T23" s="1">
        <f t="shared" si="3"/>
        <v>125</v>
      </c>
      <c r="U23" s="1">
        <f t="shared" si="1"/>
        <v>410</v>
      </c>
    </row>
    <row r="24" spans="1:28">
      <c r="A24" s="16"/>
      <c r="B24" s="2">
        <v>10</v>
      </c>
      <c r="C24" s="25"/>
      <c r="D24" s="28"/>
      <c r="E24" s="28"/>
      <c r="F24" s="2">
        <v>400</v>
      </c>
      <c r="G24" s="2"/>
      <c r="H24" s="2"/>
      <c r="I24" s="2"/>
      <c r="J24" s="18"/>
      <c r="K24" s="18"/>
      <c r="L24" s="18"/>
      <c r="M24" s="20"/>
      <c r="N24" s="20"/>
      <c r="O24" s="5"/>
      <c r="P24" s="5"/>
      <c r="T24" s="1">
        <f t="shared" si="3"/>
        <v>130</v>
      </c>
      <c r="U24" s="1">
        <f t="shared" si="1"/>
        <v>400</v>
      </c>
    </row>
    <row r="25" spans="1:28">
      <c r="A25" s="16"/>
      <c r="B25" s="2">
        <v>20</v>
      </c>
      <c r="C25" s="25"/>
      <c r="D25" s="28"/>
      <c r="E25" s="28"/>
      <c r="F25" s="2">
        <v>390</v>
      </c>
      <c r="G25" s="2"/>
      <c r="H25" s="2"/>
      <c r="I25" s="2"/>
      <c r="J25" s="18"/>
      <c r="K25" s="18"/>
      <c r="L25" s="18"/>
      <c r="M25" s="20"/>
      <c r="N25" s="20"/>
      <c r="O25" s="5"/>
      <c r="P25" s="5"/>
      <c r="T25" s="1">
        <f t="shared" si="3"/>
        <v>140</v>
      </c>
      <c r="U25" s="1">
        <f t="shared" si="1"/>
        <v>390</v>
      </c>
    </row>
    <row r="26" spans="1:28">
      <c r="A26" s="16"/>
      <c r="B26" s="2">
        <v>30</v>
      </c>
      <c r="C26" s="25"/>
      <c r="D26" s="28"/>
      <c r="E26" s="28"/>
      <c r="F26" s="2">
        <v>375</v>
      </c>
      <c r="G26" s="2"/>
      <c r="H26" s="2"/>
      <c r="I26" s="2"/>
      <c r="J26" s="18"/>
      <c r="K26" s="18"/>
      <c r="L26" s="18"/>
      <c r="M26" s="20"/>
      <c r="N26" s="20"/>
      <c r="O26" s="5"/>
      <c r="P26" s="5"/>
      <c r="T26" s="1">
        <f t="shared" si="3"/>
        <v>150</v>
      </c>
      <c r="U26" s="1">
        <f t="shared" si="1"/>
        <v>375</v>
      </c>
    </row>
    <row r="27" spans="1:28">
      <c r="A27" s="16"/>
      <c r="B27" s="2">
        <v>45</v>
      </c>
      <c r="C27" s="25"/>
      <c r="D27" s="28"/>
      <c r="E27" s="28"/>
      <c r="F27" s="2">
        <v>365</v>
      </c>
      <c r="G27" s="2"/>
      <c r="H27" s="2"/>
      <c r="I27" s="2"/>
      <c r="J27" s="18"/>
      <c r="K27" s="18"/>
      <c r="L27" s="18"/>
      <c r="M27" s="20"/>
      <c r="N27" s="20"/>
      <c r="O27" s="5"/>
      <c r="P27" s="5"/>
      <c r="T27" s="1">
        <f t="shared" si="3"/>
        <v>165</v>
      </c>
      <c r="U27" s="1">
        <f t="shared" si="1"/>
        <v>365</v>
      </c>
    </row>
    <row r="28" spans="1:28">
      <c r="A28" s="16"/>
      <c r="B28" s="2">
        <v>60</v>
      </c>
      <c r="C28" s="26"/>
      <c r="D28" s="29"/>
      <c r="E28" s="29"/>
      <c r="F28" s="2">
        <v>355</v>
      </c>
      <c r="G28" s="2"/>
      <c r="H28" s="2"/>
      <c r="I28" s="2"/>
      <c r="J28" s="19"/>
      <c r="K28" s="19"/>
      <c r="L28" s="19"/>
      <c r="M28" s="20"/>
      <c r="N28" s="20"/>
      <c r="O28" s="5"/>
      <c r="P28" s="5"/>
      <c r="T28" s="1">
        <f t="shared" si="3"/>
        <v>180</v>
      </c>
      <c r="U28" s="1">
        <f t="shared" si="1"/>
        <v>355</v>
      </c>
    </row>
    <row r="29" spans="1:28">
      <c r="A29" s="16" t="s">
        <v>60</v>
      </c>
      <c r="B29" s="2">
        <v>1</v>
      </c>
      <c r="C29" s="24">
        <f>4*C5</f>
        <v>27.2</v>
      </c>
      <c r="D29" s="27">
        <f>0.051^2*3.14/4*3600*C29</f>
        <v>199.9315872</v>
      </c>
      <c r="E29" s="27">
        <v>28</v>
      </c>
      <c r="F29" s="2">
        <v>400</v>
      </c>
      <c r="G29" s="2"/>
      <c r="H29" s="2"/>
      <c r="I29" s="2"/>
      <c r="J29" s="17">
        <v>3.4</v>
      </c>
      <c r="K29" s="17">
        <v>1.5</v>
      </c>
      <c r="L29" s="17">
        <v>0.7</v>
      </c>
      <c r="M29" s="20">
        <v>0.2</v>
      </c>
      <c r="N29" s="20">
        <f>8+8/10*9</f>
        <v>15.2</v>
      </c>
      <c r="O29" s="5"/>
      <c r="P29" s="5"/>
      <c r="T29" s="1">
        <f>B29+$T$28</f>
        <v>181</v>
      </c>
      <c r="U29" s="1">
        <f t="shared" si="1"/>
        <v>400</v>
      </c>
    </row>
    <row r="30" spans="1:28">
      <c r="A30" s="16"/>
      <c r="B30" s="2">
        <v>3</v>
      </c>
      <c r="C30" s="25"/>
      <c r="D30" s="28"/>
      <c r="E30" s="28"/>
      <c r="F30" s="2">
        <v>390</v>
      </c>
      <c r="G30" s="2"/>
      <c r="H30" s="2"/>
      <c r="I30" s="2"/>
      <c r="J30" s="18"/>
      <c r="K30" s="18"/>
      <c r="L30" s="18"/>
      <c r="M30" s="20"/>
      <c r="N30" s="20"/>
      <c r="O30" s="5"/>
      <c r="P30" s="5"/>
      <c r="T30" s="1">
        <f t="shared" ref="T30:T36" si="4">B30+$T$28</f>
        <v>183</v>
      </c>
      <c r="U30" s="1">
        <f t="shared" si="1"/>
        <v>390</v>
      </c>
    </row>
    <row r="31" spans="1:28">
      <c r="A31" s="16"/>
      <c r="B31" s="2">
        <v>5</v>
      </c>
      <c r="C31" s="25"/>
      <c r="D31" s="28"/>
      <c r="E31" s="28"/>
      <c r="F31" s="2">
        <v>380</v>
      </c>
      <c r="G31" s="2"/>
      <c r="H31" s="2"/>
      <c r="I31" s="2"/>
      <c r="J31" s="18"/>
      <c r="K31" s="18"/>
      <c r="L31" s="18"/>
      <c r="M31" s="20"/>
      <c r="N31" s="20"/>
      <c r="O31" s="5"/>
      <c r="P31" s="5"/>
      <c r="T31" s="1">
        <f t="shared" si="4"/>
        <v>185</v>
      </c>
      <c r="U31" s="1">
        <f t="shared" si="1"/>
        <v>380</v>
      </c>
    </row>
    <row r="32" spans="1:28">
      <c r="A32" s="16"/>
      <c r="B32" s="2">
        <v>10</v>
      </c>
      <c r="C32" s="25"/>
      <c r="D32" s="28"/>
      <c r="E32" s="28"/>
      <c r="F32" s="2">
        <v>360</v>
      </c>
      <c r="G32" s="2"/>
      <c r="H32" s="2"/>
      <c r="I32" s="2"/>
      <c r="J32" s="18"/>
      <c r="K32" s="18"/>
      <c r="L32" s="18"/>
      <c r="M32" s="20"/>
      <c r="N32" s="20"/>
      <c r="O32" s="5"/>
      <c r="P32" s="5"/>
      <c r="T32" s="1">
        <f t="shared" si="4"/>
        <v>190</v>
      </c>
      <c r="U32" s="1">
        <f t="shared" si="1"/>
        <v>360</v>
      </c>
      <c r="W32" s="1" t="s">
        <v>19</v>
      </c>
      <c r="X32" s="1">
        <v>0</v>
      </c>
      <c r="Y32" s="1">
        <v>2</v>
      </c>
      <c r="Z32" s="1">
        <v>4</v>
      </c>
      <c r="AA32" s="1">
        <v>8</v>
      </c>
      <c r="AB32" s="1">
        <v>16</v>
      </c>
    </row>
    <row r="33" spans="1:28">
      <c r="A33" s="16"/>
      <c r="B33" s="2">
        <v>20</v>
      </c>
      <c r="C33" s="25"/>
      <c r="D33" s="28"/>
      <c r="E33" s="28"/>
      <c r="F33" s="2">
        <v>340</v>
      </c>
      <c r="G33" s="2"/>
      <c r="H33" s="2"/>
      <c r="I33" s="2"/>
      <c r="J33" s="18"/>
      <c r="K33" s="18"/>
      <c r="L33" s="18"/>
      <c r="M33" s="20"/>
      <c r="N33" s="20"/>
      <c r="O33" s="5"/>
      <c r="P33" s="5"/>
      <c r="Q33" s="1">
        <v>7</v>
      </c>
      <c r="R33" s="1">
        <v>50</v>
      </c>
      <c r="T33" s="1">
        <f t="shared" si="4"/>
        <v>200</v>
      </c>
      <c r="U33" s="1">
        <f t="shared" si="1"/>
        <v>340</v>
      </c>
      <c r="W33" s="1" t="s">
        <v>20</v>
      </c>
      <c r="X33" s="3">
        <f>E5</f>
        <v>5</v>
      </c>
      <c r="Y33" s="3">
        <f>J5</f>
        <v>1</v>
      </c>
      <c r="Z33" s="3">
        <f>K5</f>
        <v>0.4</v>
      </c>
      <c r="AA33" s="3">
        <f>L5</f>
        <v>0.2</v>
      </c>
      <c r="AB33" s="3">
        <f>M5</f>
        <v>0</v>
      </c>
    </row>
    <row r="34" spans="1:28">
      <c r="A34" s="16"/>
      <c r="B34" s="2">
        <v>30</v>
      </c>
      <c r="C34" s="25"/>
      <c r="D34" s="28"/>
      <c r="E34" s="28"/>
      <c r="F34" s="2">
        <v>320</v>
      </c>
      <c r="G34" s="2"/>
      <c r="H34" s="2"/>
      <c r="I34" s="2"/>
      <c r="J34" s="18"/>
      <c r="K34" s="18"/>
      <c r="L34" s="18"/>
      <c r="M34" s="20"/>
      <c r="N34" s="20"/>
      <c r="O34" s="5"/>
      <c r="P34" s="5"/>
      <c r="Q34" s="1">
        <v>9.3000000000000007</v>
      </c>
      <c r="R34" s="1">
        <v>100</v>
      </c>
      <c r="T34" s="1">
        <f t="shared" si="4"/>
        <v>210</v>
      </c>
      <c r="U34" s="1">
        <f t="shared" si="1"/>
        <v>320</v>
      </c>
      <c r="W34" s="1" t="s">
        <v>21</v>
      </c>
      <c r="X34" s="3">
        <f>E13</f>
        <v>11</v>
      </c>
      <c r="Y34" s="3">
        <f>J13</f>
        <v>1.2</v>
      </c>
      <c r="Z34" s="3">
        <f>K13</f>
        <v>0.7</v>
      </c>
      <c r="AA34" s="3">
        <f>L13</f>
        <v>0.3</v>
      </c>
      <c r="AB34" s="3">
        <f>M13</f>
        <v>0</v>
      </c>
    </row>
    <row r="35" spans="1:28">
      <c r="A35" s="16"/>
      <c r="B35" s="2">
        <v>45</v>
      </c>
      <c r="C35" s="25"/>
      <c r="D35" s="28"/>
      <c r="E35" s="28"/>
      <c r="F35" s="2">
        <v>295</v>
      </c>
      <c r="G35" s="2"/>
      <c r="H35" s="2"/>
      <c r="I35" s="2"/>
      <c r="J35" s="18"/>
      <c r="K35" s="18"/>
      <c r="L35" s="18"/>
      <c r="M35" s="20"/>
      <c r="N35" s="20"/>
      <c r="O35" s="5"/>
      <c r="P35" s="5"/>
      <c r="Q35" s="1">
        <v>12</v>
      </c>
      <c r="R35" s="1">
        <v>150</v>
      </c>
      <c r="T35" s="1">
        <f t="shared" si="4"/>
        <v>225</v>
      </c>
      <c r="U35" s="1">
        <f t="shared" si="1"/>
        <v>295</v>
      </c>
      <c r="W35" s="1" t="s">
        <v>23</v>
      </c>
      <c r="X35" s="3">
        <f>E21</f>
        <v>18</v>
      </c>
      <c r="Y35" s="3">
        <f>J21</f>
        <v>2.2000000000000002</v>
      </c>
      <c r="Z35" s="3">
        <f>K21</f>
        <v>1.1000000000000001</v>
      </c>
      <c r="AA35" s="3">
        <f>L21</f>
        <v>0.5</v>
      </c>
      <c r="AB35" s="3">
        <f>M21</f>
        <v>0.1</v>
      </c>
    </row>
    <row r="36" spans="1:28">
      <c r="A36" s="16"/>
      <c r="B36" s="2">
        <v>60</v>
      </c>
      <c r="C36" s="26"/>
      <c r="D36" s="29"/>
      <c r="E36" s="29"/>
      <c r="F36" s="2">
        <v>280</v>
      </c>
      <c r="G36" s="2"/>
      <c r="H36" s="2"/>
      <c r="I36" s="2"/>
      <c r="J36" s="19"/>
      <c r="K36" s="19"/>
      <c r="L36" s="19"/>
      <c r="M36" s="20"/>
      <c r="N36" s="20"/>
      <c r="O36" s="5"/>
      <c r="P36" s="5"/>
      <c r="Q36" s="1">
        <v>15.3</v>
      </c>
      <c r="R36" s="1">
        <v>200</v>
      </c>
      <c r="T36" s="1">
        <f t="shared" si="4"/>
        <v>240</v>
      </c>
      <c r="U36" s="1">
        <f t="shared" si="1"/>
        <v>280</v>
      </c>
      <c r="W36" s="1" t="s">
        <v>22</v>
      </c>
      <c r="X36" s="3">
        <f>E29</f>
        <v>28</v>
      </c>
      <c r="Y36" s="3">
        <f>J29</f>
        <v>3.4</v>
      </c>
      <c r="Z36" s="3">
        <f>K29</f>
        <v>1.5</v>
      </c>
      <c r="AA36" s="3">
        <f>L29</f>
        <v>0.7</v>
      </c>
      <c r="AB36" s="3">
        <f>M29</f>
        <v>0.2</v>
      </c>
    </row>
  </sheetData>
  <mergeCells count="39">
    <mergeCell ref="N29:N36"/>
    <mergeCell ref="J5:J12"/>
    <mergeCell ref="K5:K12"/>
    <mergeCell ref="L5:L12"/>
    <mergeCell ref="M5:M12"/>
    <mergeCell ref="J29:J36"/>
    <mergeCell ref="K29:K36"/>
    <mergeCell ref="L29:L36"/>
    <mergeCell ref="M29:M36"/>
    <mergeCell ref="J21:J28"/>
    <mergeCell ref="K21:K28"/>
    <mergeCell ref="L21:L28"/>
    <mergeCell ref="M21:M28"/>
    <mergeCell ref="N5:N12"/>
    <mergeCell ref="N13:N20"/>
    <mergeCell ref="N21:N28"/>
    <mergeCell ref="C29:C36"/>
    <mergeCell ref="D29:D36"/>
    <mergeCell ref="E21:E28"/>
    <mergeCell ref="E29:E36"/>
    <mergeCell ref="C21:C28"/>
    <mergeCell ref="D21:D28"/>
    <mergeCell ref="C1:I1"/>
    <mergeCell ref="C5:C12"/>
    <mergeCell ref="D5:D12"/>
    <mergeCell ref="C13:C20"/>
    <mergeCell ref="D13:D20"/>
    <mergeCell ref="E5:E12"/>
    <mergeCell ref="E13:E20"/>
    <mergeCell ref="N1:N2"/>
    <mergeCell ref="A1:A4"/>
    <mergeCell ref="A5:A12"/>
    <mergeCell ref="A13:A20"/>
    <mergeCell ref="A21:A28"/>
    <mergeCell ref="A29:A36"/>
    <mergeCell ref="J13:J20"/>
    <mergeCell ref="K13:K20"/>
    <mergeCell ref="L13:L20"/>
    <mergeCell ref="M13:M20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E8" sqref="E8"/>
    </sheetView>
  </sheetViews>
  <sheetFormatPr defaultRowHeight="15"/>
  <cols>
    <col min="1" max="1" width="55.7109375" style="7" bestFit="1" customWidth="1"/>
    <col min="2" max="16384" width="9.140625" style="1"/>
  </cols>
  <sheetData>
    <row r="1" spans="1:6" ht="15.75">
      <c r="A1" s="6" t="s">
        <v>43</v>
      </c>
    </row>
    <row r="2" spans="1:6">
      <c r="A2" s="8" t="s">
        <v>44</v>
      </c>
      <c r="B2" s="2">
        <v>280</v>
      </c>
      <c r="C2" s="2" t="s">
        <v>7</v>
      </c>
    </row>
    <row r="3" spans="1:6">
      <c r="A3" s="8" t="s">
        <v>45</v>
      </c>
      <c r="B3" s="2">
        <v>78</v>
      </c>
      <c r="C3" s="2" t="s">
        <v>26</v>
      </c>
    </row>
    <row r="4" spans="1:6">
      <c r="A4" s="8" t="s">
        <v>46</v>
      </c>
      <c r="B4" s="2">
        <v>22.4</v>
      </c>
      <c r="C4" s="2" t="s">
        <v>27</v>
      </c>
    </row>
    <row r="5" spans="1:6">
      <c r="A5" s="30" t="s">
        <v>47</v>
      </c>
      <c r="B5" s="2">
        <f>B2*B3/B4/1000000</f>
        <v>9.7500000000000006E-4</v>
      </c>
      <c r="C5" s="2" t="s">
        <v>28</v>
      </c>
    </row>
    <row r="6" spans="1:6">
      <c r="A6" s="30"/>
      <c r="B6" s="9">
        <f>B5*1000</f>
        <v>0.97500000000000009</v>
      </c>
      <c r="C6" s="2" t="s">
        <v>30</v>
      </c>
    </row>
    <row r="7" spans="1:6">
      <c r="A7" s="8" t="s">
        <v>48</v>
      </c>
      <c r="B7" s="2">
        <v>100</v>
      </c>
      <c r="C7" s="2" t="s">
        <v>3</v>
      </c>
    </row>
    <row r="8" spans="1:6">
      <c r="A8" s="30" t="s">
        <v>50</v>
      </c>
      <c r="B8" s="10">
        <f>B7*B6</f>
        <v>97.500000000000014</v>
      </c>
      <c r="C8" s="2" t="s">
        <v>29</v>
      </c>
    </row>
    <row r="9" spans="1:6">
      <c r="A9" s="30"/>
      <c r="B9" s="10">
        <f>B8*24</f>
        <v>2340.0000000000005</v>
      </c>
      <c r="C9" s="2" t="s">
        <v>31</v>
      </c>
    </row>
    <row r="10" spans="1:6">
      <c r="A10" s="30"/>
      <c r="B10" s="10">
        <f>B9*30/1000</f>
        <v>70.200000000000017</v>
      </c>
      <c r="C10" s="2" t="s">
        <v>32</v>
      </c>
    </row>
    <row r="11" spans="1:6">
      <c r="A11" s="8" t="s">
        <v>49</v>
      </c>
      <c r="B11" s="11">
        <v>0.2</v>
      </c>
      <c r="C11" s="2" t="s">
        <v>8</v>
      </c>
    </row>
    <row r="12" spans="1:6">
      <c r="A12" s="8" t="s">
        <v>51</v>
      </c>
      <c r="B12" s="12">
        <f>B10/B11</f>
        <v>351.00000000000006</v>
      </c>
      <c r="C12" s="2" t="s">
        <v>32</v>
      </c>
    </row>
    <row r="13" spans="1:6">
      <c r="A13" s="30" t="s">
        <v>33</v>
      </c>
      <c r="B13" s="2">
        <v>2</v>
      </c>
      <c r="C13" s="2" t="s">
        <v>34</v>
      </c>
      <c r="D13" s="1" t="s">
        <v>42</v>
      </c>
      <c r="E13" s="1" t="str">
        <f>IF(B13&gt;1.5,"OK","!!!")</f>
        <v>OK</v>
      </c>
    </row>
    <row r="14" spans="1:6">
      <c r="A14" s="30"/>
      <c r="B14" s="2">
        <f>B13/60</f>
        <v>3.3333333333333333E-2</v>
      </c>
      <c r="C14" s="2" t="s">
        <v>35</v>
      </c>
    </row>
    <row r="15" spans="1:6">
      <c r="A15" s="30"/>
      <c r="B15" s="2">
        <f>B14/60</f>
        <v>5.5555555555555556E-4</v>
      </c>
      <c r="C15" s="2" t="s">
        <v>36</v>
      </c>
    </row>
    <row r="16" spans="1:6">
      <c r="A16" s="8" t="s">
        <v>57</v>
      </c>
      <c r="B16" s="9">
        <f>B15*B7</f>
        <v>5.5555555555555552E-2</v>
      </c>
      <c r="C16" s="2" t="s">
        <v>37</v>
      </c>
      <c r="F16" s="4"/>
    </row>
    <row r="17" spans="1:6">
      <c r="A17" s="8" t="s">
        <v>52</v>
      </c>
      <c r="B17" s="9">
        <v>0.4</v>
      </c>
      <c r="C17" s="2" t="s">
        <v>24</v>
      </c>
      <c r="F17" s="4"/>
    </row>
    <row r="18" spans="1:6">
      <c r="A18" s="8" t="s">
        <v>53</v>
      </c>
      <c r="B18" s="9">
        <f>3.14*B17^2/4</f>
        <v>0.12560000000000002</v>
      </c>
      <c r="C18" s="2" t="s">
        <v>38</v>
      </c>
      <c r="F18" s="4"/>
    </row>
    <row r="19" spans="1:6">
      <c r="A19" s="8" t="s">
        <v>54</v>
      </c>
      <c r="B19" s="9">
        <f>B16/B18</f>
        <v>0.44232130219391358</v>
      </c>
      <c r="C19" s="2" t="s">
        <v>24</v>
      </c>
      <c r="D19" s="1" t="s">
        <v>40</v>
      </c>
      <c r="E19" s="1" t="str">
        <f>IF(B19&gt;0.4,"OK","!!!")</f>
        <v>OK</v>
      </c>
      <c r="F19" s="4"/>
    </row>
    <row r="20" spans="1:6">
      <c r="A20" s="30" t="s">
        <v>55</v>
      </c>
      <c r="B20" s="10">
        <f>B7/B18</f>
        <v>796.17834394904446</v>
      </c>
      <c r="C20" s="2" t="s">
        <v>39</v>
      </c>
      <c r="F20" s="3"/>
    </row>
    <row r="21" spans="1:6">
      <c r="A21" s="30"/>
      <c r="B21" s="9">
        <f>B20/3600</f>
        <v>0.22116065109695679</v>
      </c>
      <c r="C21" s="2" t="s">
        <v>18</v>
      </c>
      <c r="D21" s="1" t="s">
        <v>41</v>
      </c>
      <c r="E21" s="1" t="str">
        <f>IF(B21&lt;0.4,"OK","!!!")</f>
        <v>OK</v>
      </c>
      <c r="F21" s="4"/>
    </row>
    <row r="22" spans="1:6">
      <c r="A22" s="8" t="s">
        <v>58</v>
      </c>
      <c r="B22" s="2">
        <v>0.48</v>
      </c>
      <c r="C22" s="2" t="s">
        <v>59</v>
      </c>
    </row>
    <row r="23" spans="1:6">
      <c r="A23" s="8" t="s">
        <v>56</v>
      </c>
      <c r="B23" s="9">
        <f>B12/B22/1000</f>
        <v>0.73125000000000007</v>
      </c>
      <c r="C23" s="2" t="s">
        <v>37</v>
      </c>
    </row>
    <row r="24" spans="1:6">
      <c r="A24" s="8" t="s">
        <v>52</v>
      </c>
      <c r="B24" s="9">
        <v>0.8</v>
      </c>
      <c r="C24" s="2" t="s">
        <v>24</v>
      </c>
    </row>
    <row r="25" spans="1:6">
      <c r="A25" s="8" t="s">
        <v>53</v>
      </c>
      <c r="B25" s="9">
        <f>3.14*B24^2/4</f>
        <v>0.50240000000000007</v>
      </c>
      <c r="C25" s="2" t="s">
        <v>38</v>
      </c>
    </row>
    <row r="26" spans="1:6">
      <c r="A26" s="8" t="s">
        <v>54</v>
      </c>
      <c r="B26" s="9">
        <f>B23/B25</f>
        <v>1.4555135350318471</v>
      </c>
      <c r="C26" s="2" t="s">
        <v>24</v>
      </c>
      <c r="D26" s="1" t="s">
        <v>40</v>
      </c>
      <c r="E26" s="1" t="str">
        <f>IF(B26&gt;0.4,"OK","!!!")</f>
        <v>OK</v>
      </c>
    </row>
    <row r="27" spans="1:6">
      <c r="A27" s="30" t="s">
        <v>55</v>
      </c>
      <c r="B27" s="10">
        <f>B7/B25</f>
        <v>199.04458598726112</v>
      </c>
      <c r="C27" s="2" t="s">
        <v>39</v>
      </c>
    </row>
    <row r="28" spans="1:6">
      <c r="A28" s="30"/>
      <c r="B28" s="9">
        <f>B27/3600</f>
        <v>5.5290162774239197E-2</v>
      </c>
      <c r="C28" s="2" t="s">
        <v>18</v>
      </c>
      <c r="D28" s="1" t="s">
        <v>41</v>
      </c>
      <c r="E28" s="1" t="str">
        <f>IF(B28&lt;0.4,"OK","!!!")</f>
        <v>OK</v>
      </c>
    </row>
  </sheetData>
  <mergeCells count="5">
    <mergeCell ref="A27:A28"/>
    <mergeCell ref="A5:A6"/>
    <mergeCell ref="A8:A10"/>
    <mergeCell ref="A13:A15"/>
    <mergeCell ref="A20:A2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prova in situ</vt:lpstr>
      <vt:lpstr>filtro c.a.</vt:lpstr>
      <vt:lpstr>Grafico1</vt:lpstr>
      <vt:lpstr>Grafico2</vt:lpstr>
      <vt:lpstr>Grafico3</vt:lpstr>
      <vt:lpstr>Grafico4</vt:lpstr>
      <vt:lpstr>'prova in situ'!Area_stampa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Mattalia Claudio</dc:creator>
  <cp:lastModifiedBy>mattalia</cp:lastModifiedBy>
  <cp:lastPrinted>2018-05-27T14:39:57Z</cp:lastPrinted>
  <dcterms:created xsi:type="dcterms:W3CDTF">2018-05-21T13:13:55Z</dcterms:created>
  <dcterms:modified xsi:type="dcterms:W3CDTF">2018-05-27T14:40:01Z</dcterms:modified>
</cp:coreProperties>
</file>