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0830" windowHeight="6045"/>
  </bookViews>
  <sheets>
    <sheet name="Caso STAR FAB-FONTI (sol)" sheetId="8" r:id="rId1"/>
  </sheets>
  <definedNames>
    <definedName name="solver_adj" localSheetId="0" hidden="1">'Caso STAR FAB-FONTI (sol)'!$I$2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'Caso STAR FAB-FONTI (sol)'!$B$47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I9" i="8" l="1"/>
  <c r="F43" i="8"/>
  <c r="E43" i="8"/>
  <c r="D43" i="8"/>
  <c r="C43" i="8"/>
  <c r="B45" i="8"/>
  <c r="F29" i="8"/>
  <c r="E29" i="8"/>
  <c r="D29" i="8"/>
  <c r="C29" i="8"/>
  <c r="F28" i="8"/>
  <c r="E27" i="8"/>
  <c r="E25" i="8"/>
  <c r="D25" i="8"/>
  <c r="D28" i="8" s="1"/>
  <c r="C25" i="8"/>
  <c r="C28" i="8" s="1"/>
  <c r="C32" i="8" s="1"/>
  <c r="B46" i="8"/>
  <c r="B17" i="8"/>
  <c r="I1" i="8" s="1"/>
  <c r="F15" i="8"/>
  <c r="F42" i="8" s="1"/>
  <c r="B12" i="8"/>
  <c r="C11" i="8"/>
  <c r="D11" i="8" s="1"/>
  <c r="F10" i="8"/>
  <c r="F38" i="8" s="1"/>
  <c r="E10" i="8"/>
  <c r="E38" i="8" s="1"/>
  <c r="D10" i="8"/>
  <c r="E39" i="8" s="1"/>
  <c r="C10" i="8"/>
  <c r="D39" i="8" s="1"/>
  <c r="H1" i="8"/>
  <c r="C15" i="8" l="1"/>
  <c r="D44" i="8" s="1"/>
  <c r="E11" i="8"/>
  <c r="F11" i="8" s="1"/>
  <c r="F12" i="8" s="1"/>
  <c r="C38" i="8"/>
  <c r="E28" i="8"/>
  <c r="D38" i="8"/>
  <c r="F39" i="8"/>
  <c r="C42" i="8"/>
  <c r="C45" i="8" s="1"/>
  <c r="C46" i="8" s="1"/>
  <c r="D15" i="8"/>
  <c r="E44" i="8" s="1"/>
  <c r="E15" i="8"/>
  <c r="F44" i="8" s="1"/>
  <c r="C12" i="8"/>
  <c r="D12" i="8"/>
  <c r="B18" i="8"/>
  <c r="D42" i="8" l="1"/>
  <c r="D45" i="8" s="1"/>
  <c r="D46" i="8" s="1"/>
  <c r="F45" i="8"/>
  <c r="F46" i="8" s="1"/>
  <c r="E12" i="8"/>
  <c r="C17" i="8"/>
  <c r="C18" i="8" s="1"/>
  <c r="C20" i="8" s="1"/>
  <c r="D30" i="8" s="1"/>
  <c r="E42" i="8"/>
  <c r="E45" i="8" s="1"/>
  <c r="E46" i="8" s="1"/>
  <c r="B21" i="8"/>
  <c r="B20" i="8"/>
  <c r="C21" i="8" l="1"/>
  <c r="D31" i="8" s="1"/>
  <c r="D32" i="8" s="1"/>
  <c r="B47" i="8"/>
  <c r="D17" i="8" l="1"/>
  <c r="D18" i="8" s="1"/>
  <c r="D20" i="8" s="1"/>
  <c r="E30" i="8" s="1"/>
  <c r="D21" i="8" l="1"/>
  <c r="E31" i="8" s="1"/>
  <c r="E32" i="8" s="1"/>
  <c r="E17" i="8" l="1"/>
  <c r="E18" i="8" s="1"/>
  <c r="E20" i="8" s="1"/>
  <c r="F30" i="8" s="1"/>
  <c r="E21" i="8" l="1"/>
  <c r="F31" i="8" s="1"/>
  <c r="F32" i="8" l="1"/>
  <c r="F17" i="8"/>
  <c r="F18" i="8" l="1"/>
  <c r="I2" i="8"/>
  <c r="I3" i="8" s="1"/>
  <c r="I4" i="8" s="1"/>
  <c r="I6" i="8" l="1"/>
  <c r="I7" i="8" s="1"/>
  <c r="F20" i="8"/>
  <c r="F21" i="8"/>
</calcChain>
</file>

<file path=xl/sharedStrings.xml><?xml version="1.0" encoding="utf-8"?>
<sst xmlns="http://schemas.openxmlformats.org/spreadsheetml/2006/main" count="54" uniqueCount="48">
  <si>
    <t>Ricavi di vendita</t>
  </si>
  <si>
    <t>Costi variabili</t>
  </si>
  <si>
    <t>Personale</t>
  </si>
  <si>
    <t>Ammortamenti</t>
  </si>
  <si>
    <t>Mezzi propri</t>
  </si>
  <si>
    <t>Reddito operativo</t>
  </si>
  <si>
    <t>Reddito  netto</t>
  </si>
  <si>
    <t>Crediti commerciali</t>
  </si>
  <si>
    <t>Debiti commerciali</t>
  </si>
  <si>
    <t>Durata crediti commerciali (gg)</t>
  </si>
  <si>
    <t>Durata debiti commerciali  (gg)</t>
  </si>
  <si>
    <t>NPV</t>
  </si>
  <si>
    <t>Unico tasso interesse</t>
  </si>
  <si>
    <t>Impianto</t>
  </si>
  <si>
    <t>Conto economico</t>
  </si>
  <si>
    <t>Flussi di cassa</t>
  </si>
  <si>
    <t>aliquota fiscale</t>
  </si>
  <si>
    <t>FCO netto attualizzato</t>
  </si>
  <si>
    <t>Oneri finanziari su debito iniziale</t>
  </si>
  <si>
    <t>Oneri finanziari su sbilancio di cassa</t>
  </si>
  <si>
    <t>Interessi attivi su eccedenze di cassa</t>
  </si>
  <si>
    <t>Rimborso debito (anni)</t>
  </si>
  <si>
    <t>Vita utile impianto (anni)</t>
  </si>
  <si>
    <t>31/12/1</t>
  </si>
  <si>
    <t>31/12/2</t>
  </si>
  <si>
    <t>31/12/3</t>
  </si>
  <si>
    <t>31/12/4</t>
  </si>
  <si>
    <t>Mutui</t>
  </si>
  <si>
    <t>Flusso di cassa operativo (o caratteristico) FCO</t>
  </si>
  <si>
    <t>variabile libera</t>
  </si>
  <si>
    <t>Coperture</t>
  </si>
  <si>
    <t>Fabbisogno</t>
  </si>
  <si>
    <t>Totale</t>
  </si>
  <si>
    <t>Nuove coperture necesssarie</t>
  </si>
  <si>
    <t>Eccedenze di cassa</t>
  </si>
  <si>
    <t>CN alla fine del 4 anno</t>
  </si>
  <si>
    <t>Differenza tra il Montante del CN e il CN alla fine dell'anno 4</t>
  </si>
  <si>
    <t>Valore al tempo 0 della Differenza</t>
  </si>
  <si>
    <t>Valore attuale al tempo 0 del CN ottenuto alla fine dell'anno 4</t>
  </si>
  <si>
    <t>Reddito totale (VA CN anno 4 - CN Iniziale)</t>
  </si>
  <si>
    <t>ENTRATE</t>
  </si>
  <si>
    <t>da ricavi dell'anno</t>
  </si>
  <si>
    <t>da incasso crediti commerciali</t>
  </si>
  <si>
    <t>USCITE</t>
  </si>
  <si>
    <t>da costi variabili dell'anno</t>
  </si>
  <si>
    <t>da costi del personale dell'anno</t>
  </si>
  <si>
    <t>da incasso debiti commerciali</t>
  </si>
  <si>
    <t>da costo impianto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</si>
</sst>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5" formatCode="#,##0;\(#,##0\)"/>
    <numFmt numFmtId="166" formatCode="0.0%"/>
    <numFmt numFmtId="167" formatCode="#,##0.0;\(#,##0.0\)"/>
    <numFmt numFmtId="168" formatCode="0.0"/>
    <numFmt numFmtId="169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4" fontId="0" fillId="0" borderId="0" xfId="0" applyNumberFormat="1"/>
    <xf numFmtId="166" fontId="0" fillId="0" borderId="0" xfId="2" applyNumberFormat="1" applyFont="1"/>
    <xf numFmtId="165" fontId="0" fillId="0" borderId="0" xfId="0" applyNumberFormat="1" applyFont="1"/>
    <xf numFmtId="165" fontId="0" fillId="2" borderId="0" xfId="0" applyNumberFormat="1" applyFill="1"/>
    <xf numFmtId="0" fontId="0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quotePrefix="1"/>
    <xf numFmtId="0" fontId="0" fillId="0" borderId="1" xfId="0" applyFont="1" applyBorder="1"/>
    <xf numFmtId="9" fontId="1" fillId="0" borderId="1" xfId="2" applyFont="1" applyBorder="1"/>
    <xf numFmtId="0" fontId="0" fillId="0" borderId="1" xfId="0" applyBorder="1"/>
    <xf numFmtId="165" fontId="2" fillId="0" borderId="1" xfId="0" applyNumberFormat="1" applyFont="1" applyBorder="1"/>
    <xf numFmtId="165" fontId="0" fillId="0" borderId="1" xfId="0" applyNumberFormat="1" applyFont="1" applyBorder="1"/>
    <xf numFmtId="0" fontId="2" fillId="0" borderId="1" xfId="0" applyFont="1" applyBorder="1"/>
    <xf numFmtId="0" fontId="0" fillId="0" borderId="0" xfId="0" applyFill="1"/>
    <xf numFmtId="165" fontId="0" fillId="0" borderId="0" xfId="0" applyNumberFormat="1" applyFill="1"/>
    <xf numFmtId="165" fontId="2" fillId="0" borderId="0" xfId="0" applyNumberFormat="1" applyFont="1" applyFill="1"/>
    <xf numFmtId="165" fontId="0" fillId="0" borderId="0" xfId="0" applyNumberFormat="1" applyFont="1" applyFill="1"/>
    <xf numFmtId="166" fontId="0" fillId="0" borderId="0" xfId="2" applyNumberFormat="1" applyFont="1" applyFill="1"/>
    <xf numFmtId="0" fontId="3" fillId="0" borderId="1" xfId="0" applyFont="1" applyBorder="1"/>
    <xf numFmtId="14" fontId="3" fillId="0" borderId="1" xfId="0" quotePrefix="1" applyNumberFormat="1" applyFont="1" applyBorder="1" applyAlignment="1">
      <alignment horizontal="center"/>
    </xf>
    <xf numFmtId="14" fontId="3" fillId="0" borderId="1" xfId="0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/>
    <xf numFmtId="0" fontId="2" fillId="3" borderId="1" xfId="0" applyFont="1" applyFill="1" applyBorder="1"/>
    <xf numFmtId="10" fontId="0" fillId="0" borderId="0" xfId="0" applyNumberFormat="1" applyFill="1"/>
    <xf numFmtId="166" fontId="0" fillId="0" borderId="1" xfId="2" applyNumberFormat="1" applyFont="1" applyBorder="1"/>
    <xf numFmtId="10" fontId="0" fillId="0" borderId="0" xfId="0" applyNumberFormat="1" applyFill="1" applyAlignment="1">
      <alignment horizontal="right"/>
    </xf>
    <xf numFmtId="165" fontId="0" fillId="2" borderId="1" xfId="0" applyNumberFormat="1" applyFill="1" applyBorder="1"/>
    <xf numFmtId="165" fontId="0" fillId="4" borderId="1" xfId="0" applyNumberFormat="1" applyFill="1" applyBorder="1"/>
    <xf numFmtId="165" fontId="0" fillId="5" borderId="1" xfId="0" applyNumberFormat="1" applyFill="1" applyBorder="1"/>
    <xf numFmtId="165" fontId="0" fillId="7" borderId="1" xfId="0" applyNumberFormat="1" applyFill="1" applyBorder="1"/>
    <xf numFmtId="14" fontId="3" fillId="0" borderId="0" xfId="0" quotePrefix="1" applyNumberFormat="1" applyFont="1" applyBorder="1" applyAlignment="1">
      <alignment horizontal="center"/>
    </xf>
    <xf numFmtId="165" fontId="3" fillId="0" borderId="1" xfId="0" applyNumberFormat="1" applyFont="1" applyFill="1" applyBorder="1"/>
    <xf numFmtId="167" fontId="2" fillId="0" borderId="1" xfId="0" applyNumberFormat="1" applyFont="1" applyBorder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0" fillId="0" borderId="1" xfId="0" applyNumberFormat="1" applyBorder="1"/>
    <xf numFmtId="167" fontId="0" fillId="2" borderId="1" xfId="0" applyNumberFormat="1" applyFill="1" applyBorder="1"/>
    <xf numFmtId="167" fontId="0" fillId="2" borderId="1" xfId="0" applyNumberFormat="1" applyFont="1" applyFill="1" applyBorder="1"/>
    <xf numFmtId="167" fontId="0" fillId="5" borderId="1" xfId="0" applyNumberFormat="1" applyFill="1" applyBorder="1"/>
    <xf numFmtId="167" fontId="0" fillId="5" borderId="1" xfId="0" applyNumberFormat="1" applyFont="1" applyFill="1" applyBorder="1"/>
    <xf numFmtId="167" fontId="0" fillId="4" borderId="1" xfId="0" applyNumberFormat="1" applyFill="1" applyBorder="1"/>
    <xf numFmtId="167" fontId="0" fillId="4" borderId="1" xfId="0" applyNumberFormat="1" applyFont="1" applyFill="1" applyBorder="1"/>
    <xf numFmtId="167" fontId="0" fillId="7" borderId="1" xfId="0" applyNumberFormat="1" applyFill="1" applyBorder="1"/>
    <xf numFmtId="167" fontId="0" fillId="7" borderId="1" xfId="0" applyNumberFormat="1" applyFont="1" applyFill="1" applyBorder="1"/>
    <xf numFmtId="167" fontId="0" fillId="6" borderId="1" xfId="0" applyNumberFormat="1" applyFill="1" applyBorder="1"/>
    <xf numFmtId="167" fontId="0" fillId="6" borderId="1" xfId="0" applyNumberFormat="1" applyFont="1" applyFill="1" applyBorder="1"/>
    <xf numFmtId="167" fontId="0" fillId="9" borderId="1" xfId="0" applyNumberFormat="1" applyFill="1" applyBorder="1"/>
    <xf numFmtId="167" fontId="0" fillId="8" borderId="1" xfId="0" applyNumberFormat="1" applyFill="1" applyBorder="1"/>
    <xf numFmtId="167" fontId="0" fillId="4" borderId="1" xfId="1" applyNumberFormat="1" applyFont="1" applyFill="1" applyBorder="1"/>
    <xf numFmtId="167" fontId="0" fillId="0" borderId="1" xfId="0" applyNumberFormat="1" applyFill="1" applyBorder="1"/>
    <xf numFmtId="167" fontId="0" fillId="0" borderId="1" xfId="0" applyNumberFormat="1" applyFont="1" applyBorder="1"/>
    <xf numFmtId="167" fontId="2" fillId="0" borderId="1" xfId="0" applyNumberFormat="1" applyFont="1" applyFill="1" applyBorder="1"/>
    <xf numFmtId="167" fontId="0" fillId="9" borderId="1" xfId="0" applyNumberFormat="1" applyFont="1" applyFill="1" applyBorder="1"/>
    <xf numFmtId="167" fontId="0" fillId="8" borderId="1" xfId="0" applyNumberFormat="1" applyFont="1" applyFill="1" applyBorder="1"/>
    <xf numFmtId="167" fontId="2" fillId="6" borderId="1" xfId="0" applyNumberFormat="1" applyFont="1" applyFill="1" applyBorder="1"/>
    <xf numFmtId="0" fontId="0" fillId="0" borderId="0" xfId="0" applyFill="1" applyBorder="1" applyAlignment="1">
      <alignment horizontal="right"/>
    </xf>
    <xf numFmtId="168" fontId="0" fillId="0" borderId="1" xfId="0" applyNumberFormat="1" applyBorder="1"/>
    <xf numFmtId="169" fontId="0" fillId="2" borderId="1" xfId="0" applyNumberFormat="1" applyFill="1" applyBorder="1"/>
    <xf numFmtId="167" fontId="0" fillId="0" borderId="0" xfId="0" applyNumberFormat="1"/>
    <xf numFmtId="167" fontId="2" fillId="3" borderId="1" xfId="0" applyNumberFormat="1" applyFont="1" applyFill="1" applyBorder="1"/>
    <xf numFmtId="0" fontId="0" fillId="0" borderId="2" xfId="0" applyFont="1" applyFill="1" applyBorder="1"/>
    <xf numFmtId="167" fontId="0" fillId="0" borderId="1" xfId="0" applyNumberFormat="1" applyFont="1" applyFill="1" applyBorder="1"/>
    <xf numFmtId="167" fontId="2" fillId="0" borderId="0" xfId="0" applyNumberFormat="1" applyFont="1"/>
    <xf numFmtId="167" fontId="2" fillId="0" borderId="0" xfId="0" applyNumberFormat="1" applyFont="1" applyFill="1"/>
    <xf numFmtId="165" fontId="0" fillId="0" borderId="1" xfId="0" applyNumberFormat="1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FF00"/>
      <color rgb="FF66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abSelected="1" zoomScaleNormal="100" workbookViewId="0">
      <selection activeCell="I6" sqref="I6"/>
    </sheetView>
  </sheetViews>
  <sheetFormatPr defaultRowHeight="15" x14ac:dyDescent="0.25"/>
  <cols>
    <col min="1" max="1" width="34.5703125" customWidth="1"/>
    <col min="2" max="2" width="9.140625" customWidth="1"/>
    <col min="3" max="3" width="10.7109375" customWidth="1"/>
    <col min="4" max="4" width="9.140625" style="18"/>
    <col min="5" max="5" width="9.140625" style="8"/>
    <col min="8" max="8" width="52.28515625" customWidth="1"/>
    <col min="9" max="13" width="9.140625" customWidth="1"/>
  </cols>
  <sheetData>
    <row r="1" spans="1:15" x14ac:dyDescent="0.25">
      <c r="A1" s="12" t="s">
        <v>16</v>
      </c>
      <c r="B1" s="13">
        <v>0</v>
      </c>
      <c r="H1" s="32" t="str">
        <f>"Montante CN iniziale al " &amp;  B2*100 &amp; "%"</f>
        <v>Montante CN iniziale al 10%</v>
      </c>
      <c r="I1" s="42">
        <f>+B17*(1+B2)^(B6+1)</f>
        <v>439.23000000000013</v>
      </c>
    </row>
    <row r="2" spans="1:15" x14ac:dyDescent="0.25">
      <c r="A2" s="14" t="s">
        <v>12</v>
      </c>
      <c r="B2" s="31">
        <v>0.1</v>
      </c>
      <c r="H2" s="40" t="s">
        <v>35</v>
      </c>
      <c r="I2" s="42">
        <f>+F17</f>
        <v>666.51239726027393</v>
      </c>
      <c r="O2" s="18"/>
    </row>
    <row r="3" spans="1:15" x14ac:dyDescent="0.25">
      <c r="A3" s="14" t="s">
        <v>9</v>
      </c>
      <c r="B3" s="33">
        <v>90</v>
      </c>
      <c r="H3" s="41" t="s">
        <v>36</v>
      </c>
      <c r="I3" s="42">
        <f>+I2-I1</f>
        <v>227.2823972602738</v>
      </c>
      <c r="O3" s="30"/>
    </row>
    <row r="4" spans="1:15" x14ac:dyDescent="0.25">
      <c r="A4" s="14" t="s">
        <v>10</v>
      </c>
      <c r="B4" s="34">
        <v>70</v>
      </c>
      <c r="H4" s="41" t="s">
        <v>37</v>
      </c>
      <c r="I4" s="43">
        <f>+I3/1.1^4</f>
        <v>155.23693549639623</v>
      </c>
    </row>
    <row r="5" spans="1:15" x14ac:dyDescent="0.25">
      <c r="A5" s="14" t="s">
        <v>21</v>
      </c>
      <c r="B5" s="36">
        <v>2</v>
      </c>
      <c r="C5" t="s">
        <v>29</v>
      </c>
    </row>
    <row r="6" spans="1:15" x14ac:dyDescent="0.25">
      <c r="A6" s="14" t="s">
        <v>22</v>
      </c>
      <c r="B6" s="35">
        <v>3</v>
      </c>
      <c r="H6" s="62" t="s">
        <v>38</v>
      </c>
      <c r="I6" s="63">
        <f>+F18/1.1^4</f>
        <v>455.23693549639626</v>
      </c>
    </row>
    <row r="7" spans="1:15" x14ac:dyDescent="0.25">
      <c r="H7" s="62" t="s">
        <v>39</v>
      </c>
      <c r="I7" s="64">
        <f>+I6-B17</f>
        <v>155.23693549639626</v>
      </c>
    </row>
    <row r="9" spans="1:15" x14ac:dyDescent="0.25">
      <c r="A9" s="37" t="s">
        <v>31</v>
      </c>
      <c r="B9" s="23">
        <v>0</v>
      </c>
      <c r="C9" s="24" t="s">
        <v>23</v>
      </c>
      <c r="D9" s="25" t="s">
        <v>24</v>
      </c>
      <c r="E9" s="24" t="s">
        <v>25</v>
      </c>
      <c r="F9" s="24" t="s">
        <v>26</v>
      </c>
      <c r="G9" s="4"/>
      <c r="H9" s="62" t="s">
        <v>11</v>
      </c>
      <c r="I9" s="64">
        <f>B47</f>
        <v>155.2369354963956</v>
      </c>
    </row>
    <row r="10" spans="1:15" x14ac:dyDescent="0.25">
      <c r="A10" s="14" t="s">
        <v>7</v>
      </c>
      <c r="B10" s="42"/>
      <c r="C10" s="43">
        <f>+C24/365*$B$3</f>
        <v>419.17808219178085</v>
      </c>
      <c r="D10" s="43">
        <f>+D24/365*$B$3</f>
        <v>443.83561643835617</v>
      </c>
      <c r="E10" s="44">
        <f>+E24/365*$B$3</f>
        <v>369.8630136986302</v>
      </c>
      <c r="F10" s="43">
        <f>+F24/365*$B$3</f>
        <v>0</v>
      </c>
      <c r="G10" s="1"/>
    </row>
    <row r="11" spans="1:15" x14ac:dyDescent="0.25">
      <c r="A11" s="14" t="s">
        <v>13</v>
      </c>
      <c r="B11" s="45">
        <v>2100</v>
      </c>
      <c r="C11" s="45">
        <f>+B11+C27</f>
        <v>1400</v>
      </c>
      <c r="D11" s="45">
        <f>+C11+D27</f>
        <v>700</v>
      </c>
      <c r="E11" s="46">
        <f>+D11+E27</f>
        <v>0</v>
      </c>
      <c r="F11" s="45">
        <f>+E11+F27</f>
        <v>0</v>
      </c>
      <c r="G11" s="1"/>
    </row>
    <row r="12" spans="1:15" x14ac:dyDescent="0.25">
      <c r="A12" s="15" t="s">
        <v>32</v>
      </c>
      <c r="B12" s="39">
        <f>SUM(B10:B11)</f>
        <v>2100</v>
      </c>
      <c r="C12" s="39">
        <f>SUM(C10:C11)</f>
        <v>1819.178082191781</v>
      </c>
      <c r="D12" s="39">
        <f>SUM(D10:D11)</f>
        <v>1143.8356164383563</v>
      </c>
      <c r="E12" s="39">
        <f>SUM(E10:E11)</f>
        <v>369.8630136986302</v>
      </c>
      <c r="F12" s="39">
        <f>SUM(F10:F11)</f>
        <v>0</v>
      </c>
    </row>
    <row r="13" spans="1:15" x14ac:dyDescent="0.25">
      <c r="G13" s="1"/>
    </row>
    <row r="14" spans="1:15" x14ac:dyDescent="0.25">
      <c r="A14" s="37" t="s">
        <v>30</v>
      </c>
      <c r="B14" s="23">
        <v>0</v>
      </c>
      <c r="C14" s="24" t="s">
        <v>23</v>
      </c>
      <c r="D14" s="25" t="s">
        <v>24</v>
      </c>
      <c r="E14" s="24" t="s">
        <v>25</v>
      </c>
      <c r="F14" s="24" t="s">
        <v>26</v>
      </c>
      <c r="G14" s="3"/>
    </row>
    <row r="15" spans="1:15" x14ac:dyDescent="0.25">
      <c r="A15" s="14" t="s">
        <v>8</v>
      </c>
      <c r="B15" s="42"/>
      <c r="C15" s="47">
        <f>-C25/365*$B$4</f>
        <v>114.1095890410959</v>
      </c>
      <c r="D15" s="47">
        <f>-D25/365*$B$4</f>
        <v>120.82191780821918</v>
      </c>
      <c r="E15" s="48">
        <f>-E25/365*$B$4</f>
        <v>100.68493150684931</v>
      </c>
      <c r="F15" s="47">
        <f>-F25/365*$B$4</f>
        <v>0</v>
      </c>
      <c r="G15" s="1"/>
    </row>
    <row r="16" spans="1:15" x14ac:dyDescent="0.25">
      <c r="A16" s="14" t="s">
        <v>27</v>
      </c>
      <c r="B16" s="49">
        <v>1800</v>
      </c>
      <c r="C16" s="49">
        <v>900</v>
      </c>
      <c r="D16" s="49">
        <v>0</v>
      </c>
      <c r="E16" s="50">
        <v>0</v>
      </c>
      <c r="F16" s="49">
        <v>0</v>
      </c>
      <c r="G16" s="1"/>
    </row>
    <row r="17" spans="1:15" x14ac:dyDescent="0.25">
      <c r="A17" s="14" t="s">
        <v>4</v>
      </c>
      <c r="B17" s="51">
        <f>+B11-B16</f>
        <v>300</v>
      </c>
      <c r="C17" s="51">
        <f>+B17+C32</f>
        <v>375</v>
      </c>
      <c r="D17" s="51">
        <f>+C17+D32</f>
        <v>556.99315068493149</v>
      </c>
      <c r="E17" s="52">
        <f>+D17+E32</f>
        <v>630.39109589041095</v>
      </c>
      <c r="F17" s="51">
        <f>+E17+F32</f>
        <v>666.51239726027393</v>
      </c>
      <c r="G17" s="1"/>
    </row>
    <row r="18" spans="1:15" x14ac:dyDescent="0.25">
      <c r="A18" s="15" t="s">
        <v>32</v>
      </c>
      <c r="B18" s="39">
        <f>SUM(B15:B17)</f>
        <v>2100</v>
      </c>
      <c r="C18" s="39">
        <f t="shared" ref="C18:F18" si="0">SUM(C15:C17)</f>
        <v>1389.1095890410959</v>
      </c>
      <c r="D18" s="39">
        <f t="shared" si="0"/>
        <v>677.81506849315065</v>
      </c>
      <c r="E18" s="39">
        <f t="shared" si="0"/>
        <v>731.0760273972603</v>
      </c>
      <c r="F18" s="39">
        <f t="shared" si="0"/>
        <v>666.51239726027393</v>
      </c>
      <c r="G18" s="1"/>
    </row>
    <row r="19" spans="1:15" x14ac:dyDescent="0.25">
      <c r="A19" s="15"/>
      <c r="B19" s="39"/>
      <c r="C19" s="39"/>
      <c r="D19" s="39"/>
      <c r="E19" s="39"/>
      <c r="F19" s="39"/>
      <c r="G19" s="1"/>
    </row>
    <row r="20" spans="1:15" x14ac:dyDescent="0.25">
      <c r="A20" s="26" t="s">
        <v>33</v>
      </c>
      <c r="B20" s="53">
        <f>IF(+B12-B18&gt;0,+B12-B18,0)</f>
        <v>0</v>
      </c>
      <c r="C20" s="53">
        <f>IF(+C12-C18&gt;0,+C12-C18,0)</f>
        <v>430.06849315068507</v>
      </c>
      <c r="D20" s="53">
        <f>IF(+D12-D18&gt;0,+D12-D18,0)</f>
        <v>466.02054794520564</v>
      </c>
      <c r="E20" s="53">
        <f>IF(+E12-E18&gt;0,+E12-E18,0)</f>
        <v>0</v>
      </c>
      <c r="F20" s="53">
        <f>IF(+F12-F18&gt;0,+F12-F18,0)</f>
        <v>0</v>
      </c>
      <c r="G20" s="1"/>
    </row>
    <row r="21" spans="1:15" x14ac:dyDescent="0.25">
      <c r="A21" s="38" t="s">
        <v>34</v>
      </c>
      <c r="B21" s="54">
        <f>-IF(+B12-B18&lt;0,+B12-B18,0)</f>
        <v>0</v>
      </c>
      <c r="C21" s="54">
        <f>-IF(+C12-C18&lt;0,+C12-C18,0)</f>
        <v>0</v>
      </c>
      <c r="D21" s="54">
        <f>-IF(+D12-D18&lt;0,+D12-D18,0)</f>
        <v>0</v>
      </c>
      <c r="E21" s="54">
        <f>-IF(+E12-E18&lt;0,+E12-E18,0)</f>
        <v>361.21301369863011</v>
      </c>
      <c r="F21" s="54">
        <f>-IF(+F12-F18&lt;0,+F12-F18,0)</f>
        <v>666.51239726027393</v>
      </c>
      <c r="G21" s="1"/>
      <c r="H21" s="1"/>
      <c r="I21" s="1"/>
      <c r="J21" s="1"/>
      <c r="K21" s="1"/>
      <c r="L21" s="1"/>
      <c r="M21" s="1"/>
    </row>
    <row r="22" spans="1:15" x14ac:dyDescent="0.25">
      <c r="A22" s="2"/>
      <c r="B22" s="3"/>
      <c r="C22" s="3"/>
      <c r="D22" s="20"/>
      <c r="E22" s="3"/>
      <c r="F22" s="3"/>
      <c r="G22" s="1"/>
      <c r="H22" s="1"/>
      <c r="I22" s="1"/>
      <c r="J22" s="1"/>
      <c r="K22" s="1"/>
      <c r="L22" s="1"/>
      <c r="M22" s="1"/>
    </row>
    <row r="23" spans="1:15" x14ac:dyDescent="0.25">
      <c r="A23" s="17" t="s">
        <v>14</v>
      </c>
      <c r="B23" s="23"/>
      <c r="C23" s="26">
        <v>1</v>
      </c>
      <c r="D23" s="27">
        <v>2</v>
      </c>
      <c r="E23" s="26">
        <v>3</v>
      </c>
      <c r="F23" s="26">
        <v>4</v>
      </c>
      <c r="G23" s="1"/>
      <c r="H23" s="1"/>
      <c r="I23" s="1"/>
      <c r="J23" s="1"/>
      <c r="K23" s="1"/>
      <c r="L23" s="1"/>
      <c r="M23" s="1"/>
    </row>
    <row r="24" spans="1:15" x14ac:dyDescent="0.25">
      <c r="A24" s="14" t="s">
        <v>0</v>
      </c>
      <c r="B24" s="14"/>
      <c r="C24" s="43">
        <v>1700</v>
      </c>
      <c r="D24" s="43">
        <v>1800</v>
      </c>
      <c r="E24" s="44">
        <v>1500</v>
      </c>
      <c r="F24" s="43">
        <v>0</v>
      </c>
      <c r="G24" s="1"/>
      <c r="H24" s="65"/>
      <c r="I24" s="1"/>
      <c r="J24" s="1"/>
      <c r="K24" s="1"/>
      <c r="L24" s="1"/>
      <c r="M24" s="1"/>
    </row>
    <row r="25" spans="1:15" x14ac:dyDescent="0.25">
      <c r="A25" s="14" t="s">
        <v>1</v>
      </c>
      <c r="B25" s="14"/>
      <c r="C25" s="55">
        <f>-0.35*C24</f>
        <v>-595</v>
      </c>
      <c r="D25" s="55">
        <f>-0.35*D24</f>
        <v>-630</v>
      </c>
      <c r="E25" s="55">
        <f>-0.35*E24</f>
        <v>-525</v>
      </c>
      <c r="F25" s="55">
        <v>0</v>
      </c>
      <c r="G25" s="1"/>
      <c r="H25" s="65"/>
      <c r="I25" s="1"/>
      <c r="J25" s="1"/>
      <c r="K25" s="1"/>
      <c r="L25" s="1"/>
      <c r="M25" s="1"/>
    </row>
    <row r="26" spans="1:15" x14ac:dyDescent="0.25">
      <c r="A26" s="14" t="s">
        <v>2</v>
      </c>
      <c r="B26" s="14"/>
      <c r="C26" s="42">
        <v>-150</v>
      </c>
      <c r="D26" s="56">
        <v>-155</v>
      </c>
      <c r="E26" s="57">
        <v>-155</v>
      </c>
      <c r="F26" s="42">
        <v>0</v>
      </c>
      <c r="G26" s="1"/>
      <c r="H26" s="1"/>
      <c r="I26" s="1"/>
      <c r="J26" s="1"/>
      <c r="K26" s="1"/>
      <c r="L26" s="1"/>
      <c r="M26" s="1"/>
    </row>
    <row r="27" spans="1:15" x14ac:dyDescent="0.25">
      <c r="A27" s="14" t="s">
        <v>3</v>
      </c>
      <c r="B27" s="14"/>
      <c r="C27" s="45">
        <v>-700</v>
      </c>
      <c r="D27" s="45">
        <v>-700</v>
      </c>
      <c r="E27" s="46">
        <f>-B11-D27-C27</f>
        <v>-700</v>
      </c>
      <c r="F27" s="45">
        <v>0</v>
      </c>
      <c r="G27" s="1"/>
      <c r="H27" s="1"/>
      <c r="I27" s="1"/>
      <c r="J27" s="1"/>
      <c r="K27" s="1"/>
      <c r="L27" s="1"/>
      <c r="M27" s="1"/>
      <c r="O27" s="1"/>
    </row>
    <row r="28" spans="1:15" x14ac:dyDescent="0.25">
      <c r="A28" s="17" t="s">
        <v>5</v>
      </c>
      <c r="B28" s="14"/>
      <c r="C28" s="39">
        <f>SUM(C24:C27)</f>
        <v>255</v>
      </c>
      <c r="D28" s="58">
        <f>SUM(D24:D27)</f>
        <v>315</v>
      </c>
      <c r="E28" s="39">
        <f>SUM(E24:E27)</f>
        <v>120</v>
      </c>
      <c r="F28" s="39">
        <f>SUM(F24:F27)</f>
        <v>0</v>
      </c>
      <c r="G28" s="1"/>
      <c r="H28" s="1"/>
      <c r="I28" s="1"/>
      <c r="J28" s="1"/>
      <c r="K28" s="1"/>
      <c r="L28" s="1"/>
      <c r="M28" s="1"/>
    </row>
    <row r="29" spans="1:15" x14ac:dyDescent="0.25">
      <c r="A29" s="14" t="s">
        <v>18</v>
      </c>
      <c r="B29" s="14"/>
      <c r="C29" s="49">
        <f>-$B$2*B16</f>
        <v>-180</v>
      </c>
      <c r="D29" s="49">
        <f>-$B$2*C16</f>
        <v>-90</v>
      </c>
      <c r="E29" s="50">
        <f>-$B$2*D16</f>
        <v>0</v>
      </c>
      <c r="F29" s="49">
        <f>-$B$2*E16</f>
        <v>0</v>
      </c>
      <c r="G29" s="1"/>
      <c r="H29" s="1"/>
      <c r="I29" s="1"/>
      <c r="J29" s="1"/>
      <c r="K29" s="1"/>
      <c r="L29" s="1"/>
      <c r="M29" s="1"/>
    </row>
    <row r="30" spans="1:15" x14ac:dyDescent="0.25">
      <c r="A30" s="14" t="s">
        <v>19</v>
      </c>
      <c r="B30" s="14"/>
      <c r="C30" s="53"/>
      <c r="D30" s="53">
        <f>-C20*$B$2</f>
        <v>-43.006849315068507</v>
      </c>
      <c r="E30" s="59">
        <f>-D20*$B$2</f>
        <v>-46.602054794520569</v>
      </c>
      <c r="F30" s="53">
        <f>-E20*$B$2</f>
        <v>0</v>
      </c>
      <c r="G30" s="3"/>
      <c r="O30" s="1"/>
    </row>
    <row r="31" spans="1:15" x14ac:dyDescent="0.25">
      <c r="A31" s="12" t="s">
        <v>20</v>
      </c>
      <c r="B31" s="14"/>
      <c r="C31" s="54"/>
      <c r="D31" s="54">
        <f>IF(C21&gt;=0,+$B$2*C21,0)</f>
        <v>0</v>
      </c>
      <c r="E31" s="60">
        <f>IF(D21&gt;=0,+$B$2*D21,0)</f>
        <v>0</v>
      </c>
      <c r="F31" s="54">
        <f>IF(E21&gt;=0,+$B$2*E21,0)</f>
        <v>36.121301369863012</v>
      </c>
      <c r="G31" s="3"/>
    </row>
    <row r="32" spans="1:15" x14ac:dyDescent="0.25">
      <c r="A32" s="17" t="s">
        <v>6</v>
      </c>
      <c r="B32" s="14"/>
      <c r="C32" s="61">
        <f>SUM(C28:C31)</f>
        <v>75</v>
      </c>
      <c r="D32" s="61">
        <f>SUM(D28:D31)</f>
        <v>181.99315068493149</v>
      </c>
      <c r="E32" s="61">
        <f>SUM(E28:E31)</f>
        <v>73.397945205479431</v>
      </c>
      <c r="F32" s="61">
        <f>SUM(F28:F31)</f>
        <v>36.121301369863012</v>
      </c>
      <c r="G32" s="3"/>
      <c r="H32" s="2"/>
      <c r="I32" s="2"/>
      <c r="J32" s="3"/>
      <c r="K32" s="20"/>
      <c r="L32" s="3"/>
      <c r="M32" s="3"/>
    </row>
    <row r="33" spans="1:9" x14ac:dyDescent="0.25">
      <c r="G33" s="3"/>
      <c r="H33" s="2"/>
      <c r="I33" s="2"/>
    </row>
    <row r="34" spans="1:9" x14ac:dyDescent="0.25">
      <c r="G34" s="3"/>
    </row>
    <row r="35" spans="1:9" x14ac:dyDescent="0.25">
      <c r="G35" s="3"/>
    </row>
    <row r="36" spans="1:9" x14ac:dyDescent="0.25">
      <c r="A36" s="17" t="s">
        <v>15</v>
      </c>
      <c r="B36" s="71">
        <v>0</v>
      </c>
      <c r="C36" s="26">
        <v>1</v>
      </c>
      <c r="D36" s="27">
        <v>2</v>
      </c>
      <c r="E36" s="26">
        <v>3</v>
      </c>
      <c r="F36" s="26">
        <v>4</v>
      </c>
      <c r="G36" s="3"/>
    </row>
    <row r="37" spans="1:9" x14ac:dyDescent="0.25">
      <c r="A37" s="12" t="s">
        <v>40</v>
      </c>
      <c r="B37" s="15"/>
      <c r="C37" s="16"/>
      <c r="D37" s="28"/>
      <c r="E37" s="16"/>
      <c r="F37" s="16"/>
      <c r="G37" s="3"/>
    </row>
    <row r="38" spans="1:9" x14ac:dyDescent="0.25">
      <c r="A38" s="12" t="s">
        <v>41</v>
      </c>
      <c r="B38" s="39"/>
      <c r="C38" s="57">
        <f>+C24-C10</f>
        <v>1280.821917808219</v>
      </c>
      <c r="D38" s="57">
        <f t="shared" ref="D38:F38" si="1">+D24-D10</f>
        <v>1356.1643835616437</v>
      </c>
      <c r="E38" s="57">
        <f t="shared" si="1"/>
        <v>1130.1369863013697</v>
      </c>
      <c r="F38" s="57">
        <f t="shared" si="1"/>
        <v>0</v>
      </c>
      <c r="G38" s="3"/>
    </row>
    <row r="39" spans="1:9" x14ac:dyDescent="0.25">
      <c r="A39" s="12" t="s">
        <v>42</v>
      </c>
      <c r="B39" s="39"/>
      <c r="C39" s="57"/>
      <c r="D39" s="68">
        <f>+C10</f>
        <v>419.17808219178085</v>
      </c>
      <c r="E39" s="68">
        <f t="shared" ref="E39:F39" si="2">+D10</f>
        <v>443.83561643835617</v>
      </c>
      <c r="F39" s="68">
        <f t="shared" si="2"/>
        <v>369.8630136986302</v>
      </c>
      <c r="G39" s="3"/>
    </row>
    <row r="40" spans="1:9" x14ac:dyDescent="0.25">
      <c r="A40" s="12" t="s">
        <v>43</v>
      </c>
      <c r="B40" s="39"/>
      <c r="C40" s="57"/>
      <c r="D40" s="68"/>
      <c r="E40" s="57"/>
      <c r="F40" s="57"/>
      <c r="G40" s="3"/>
    </row>
    <row r="41" spans="1:9" x14ac:dyDescent="0.25">
      <c r="A41" s="67" t="s">
        <v>47</v>
      </c>
      <c r="B41" s="57">
        <v>-2100</v>
      </c>
      <c r="C41" s="57">
        <v>0</v>
      </c>
      <c r="D41" s="57">
        <v>0</v>
      </c>
      <c r="E41" s="57">
        <v>0</v>
      </c>
      <c r="F41" s="57">
        <v>0</v>
      </c>
      <c r="G41" s="3"/>
      <c r="H41" s="3"/>
    </row>
    <row r="42" spans="1:9" x14ac:dyDescent="0.25">
      <c r="A42" s="12" t="s">
        <v>44</v>
      </c>
      <c r="B42" s="39"/>
      <c r="C42" s="57">
        <f>+C25+C15</f>
        <v>-480.89041095890411</v>
      </c>
      <c r="D42" s="57">
        <f t="shared" ref="D42:F42" si="3">+D25+D15</f>
        <v>-509.17808219178085</v>
      </c>
      <c r="E42" s="57">
        <f t="shared" si="3"/>
        <v>-424.3150684931507</v>
      </c>
      <c r="F42" s="57">
        <f t="shared" si="3"/>
        <v>0</v>
      </c>
      <c r="G42" s="3"/>
      <c r="H42" s="3"/>
    </row>
    <row r="43" spans="1:9" x14ac:dyDescent="0.25">
      <c r="A43" s="12" t="s">
        <v>45</v>
      </c>
      <c r="B43" s="39"/>
      <c r="C43" s="57">
        <f>+C26</f>
        <v>-150</v>
      </c>
      <c r="D43" s="57">
        <f t="shared" ref="D43:F43" si="4">+D26</f>
        <v>-155</v>
      </c>
      <c r="E43" s="57">
        <f t="shared" si="4"/>
        <v>-155</v>
      </c>
      <c r="F43" s="57">
        <f t="shared" si="4"/>
        <v>0</v>
      </c>
      <c r="G43" s="3"/>
      <c r="H43" s="3"/>
    </row>
    <row r="44" spans="1:9" x14ac:dyDescent="0.25">
      <c r="A44" s="12" t="s">
        <v>46</v>
      </c>
      <c r="B44" s="65"/>
      <c r="C44" s="57"/>
      <c r="D44" s="57">
        <f>-C15</f>
        <v>-114.1095890410959</v>
      </c>
      <c r="E44" s="57">
        <f t="shared" ref="E44:F44" si="5">-D15</f>
        <v>-120.82191780821918</v>
      </c>
      <c r="F44" s="57">
        <f t="shared" si="5"/>
        <v>-100.68493150684931</v>
      </c>
      <c r="G44" s="3"/>
      <c r="H44" s="3"/>
    </row>
    <row r="45" spans="1:9" x14ac:dyDescent="0.25">
      <c r="A45" s="29" t="s">
        <v>28</v>
      </c>
      <c r="B45" s="66">
        <f>SUM(B37:B44)</f>
        <v>-2100</v>
      </c>
      <c r="C45" s="66">
        <f t="shared" ref="C45:F45" si="6">SUM(C37:C44)</f>
        <v>649.93150684931493</v>
      </c>
      <c r="D45" s="66">
        <f>SUM(D37:D44)</f>
        <v>997.05479452054783</v>
      </c>
      <c r="E45" s="66">
        <f t="shared" si="6"/>
        <v>873.83561643835617</v>
      </c>
      <c r="F45" s="66">
        <f t="shared" si="6"/>
        <v>269.1780821917809</v>
      </c>
      <c r="G45" s="3"/>
      <c r="H45" s="3"/>
    </row>
    <row r="46" spans="1:9" x14ac:dyDescent="0.25">
      <c r="A46" s="17" t="s">
        <v>17</v>
      </c>
      <c r="B46" s="39">
        <f>-B11</f>
        <v>-2100</v>
      </c>
      <c r="C46" s="39">
        <f>+C45/(1+$B$2)^C36</f>
        <v>590.84682440846802</v>
      </c>
      <c r="D46" s="39">
        <f t="shared" ref="D46:F46" si="7">+D45/(1+$B$2)^D36</f>
        <v>824.01222687648567</v>
      </c>
      <c r="E46" s="39">
        <f t="shared" si="7"/>
        <v>656.52563218509079</v>
      </c>
      <c r="F46" s="39">
        <f t="shared" si="7"/>
        <v>183.85225202635124</v>
      </c>
      <c r="G46" s="3"/>
      <c r="H46" s="3"/>
    </row>
    <row r="47" spans="1:9" x14ac:dyDescent="0.25">
      <c r="A47" s="17" t="s">
        <v>11</v>
      </c>
      <c r="B47" s="39">
        <f>SUM(B46:F46)</f>
        <v>155.2369354963956</v>
      </c>
      <c r="C47" s="69"/>
      <c r="D47" s="70"/>
      <c r="E47" s="69"/>
      <c r="F47" s="69"/>
      <c r="G47" s="3"/>
      <c r="H47" s="3"/>
    </row>
    <row r="48" spans="1:9" x14ac:dyDescent="0.25">
      <c r="A48" s="2"/>
      <c r="B48" s="3"/>
      <c r="C48" s="6"/>
      <c r="D48" s="21"/>
      <c r="E48" s="6"/>
      <c r="F48" s="6"/>
      <c r="G48" s="6"/>
    </row>
    <row r="49" spans="5:8" x14ac:dyDescent="0.25">
      <c r="E49" s="3"/>
      <c r="F49" s="3"/>
    </row>
    <row r="50" spans="5:8" x14ac:dyDescent="0.25">
      <c r="E50" s="3"/>
      <c r="F50" s="3"/>
    </row>
    <row r="51" spans="5:8" x14ac:dyDescent="0.25">
      <c r="E51" s="3"/>
      <c r="F51" s="3"/>
    </row>
    <row r="52" spans="5:8" x14ac:dyDescent="0.25">
      <c r="E52" s="6"/>
      <c r="F52" s="1"/>
    </row>
    <row r="57" spans="5:8" x14ac:dyDescent="0.25">
      <c r="G57" s="9"/>
    </row>
    <row r="64" spans="5:8" x14ac:dyDescent="0.25">
      <c r="G64" s="1"/>
      <c r="H64" s="1"/>
    </row>
    <row r="65" spans="1:8" x14ac:dyDescent="0.25">
      <c r="G65" s="3"/>
      <c r="H65" s="3"/>
    </row>
    <row r="66" spans="1:8" x14ac:dyDescent="0.25">
      <c r="G66" s="1"/>
      <c r="H66" s="1"/>
    </row>
    <row r="67" spans="1:8" x14ac:dyDescent="0.25">
      <c r="G67" s="3"/>
      <c r="H67" s="3"/>
    </row>
    <row r="68" spans="1:8" x14ac:dyDescent="0.25">
      <c r="C68" s="1"/>
      <c r="D68" s="19"/>
      <c r="E68" s="6"/>
      <c r="F68" s="1"/>
    </row>
    <row r="69" spans="1:8" x14ac:dyDescent="0.25">
      <c r="A69" s="2"/>
    </row>
    <row r="71" spans="1:8" x14ac:dyDescent="0.25">
      <c r="C71" s="5"/>
      <c r="D71" s="22"/>
      <c r="E71" s="5"/>
      <c r="F71" s="5"/>
    </row>
    <row r="72" spans="1:8" x14ac:dyDescent="0.25">
      <c r="C72" s="5"/>
      <c r="D72" s="22"/>
      <c r="E72" s="5"/>
      <c r="F72" s="5"/>
    </row>
    <row r="73" spans="1:8" x14ac:dyDescent="0.25">
      <c r="C73" s="5"/>
      <c r="D73" s="22"/>
      <c r="E73" s="5"/>
      <c r="F73" s="5"/>
    </row>
    <row r="75" spans="1:8" x14ac:dyDescent="0.25">
      <c r="C75" s="5"/>
      <c r="D75" s="22"/>
      <c r="E75" s="5"/>
      <c r="F75" s="5"/>
    </row>
    <row r="76" spans="1:8" x14ac:dyDescent="0.25">
      <c r="C76" s="5"/>
      <c r="D76" s="22"/>
      <c r="E76" s="5"/>
      <c r="F76" s="5"/>
    </row>
    <row r="77" spans="1:8" x14ac:dyDescent="0.25">
      <c r="C77" s="5"/>
      <c r="D77" s="22"/>
      <c r="E77" s="5"/>
      <c r="F77" s="5"/>
    </row>
    <row r="80" spans="1:8" x14ac:dyDescent="0.25">
      <c r="C80" s="5"/>
      <c r="D80" s="22"/>
      <c r="E80" s="5"/>
      <c r="F80" s="5"/>
    </row>
    <row r="81" spans="1:6" x14ac:dyDescent="0.25">
      <c r="C81" s="5"/>
      <c r="D81" s="22"/>
      <c r="E81" s="5"/>
      <c r="F81" s="5"/>
    </row>
    <row r="82" spans="1:6" x14ac:dyDescent="0.25">
      <c r="C82" s="5"/>
      <c r="D82" s="22"/>
      <c r="E82" s="5"/>
      <c r="F82" s="5"/>
    </row>
    <row r="84" spans="1:6" x14ac:dyDescent="0.25">
      <c r="C84" s="5"/>
      <c r="D84" s="22"/>
      <c r="E84" s="5"/>
      <c r="F84" s="5"/>
    </row>
    <row r="85" spans="1:6" x14ac:dyDescent="0.25">
      <c r="C85" s="5"/>
      <c r="D85" s="22"/>
      <c r="E85" s="5"/>
      <c r="F85" s="5"/>
    </row>
    <row r="86" spans="1:6" x14ac:dyDescent="0.25">
      <c r="C86" s="5"/>
      <c r="D86" s="22"/>
      <c r="E86" s="5"/>
      <c r="F86" s="5"/>
    </row>
    <row r="88" spans="1:6" x14ac:dyDescent="0.25">
      <c r="A88" s="2"/>
    </row>
    <row r="89" spans="1:6" x14ac:dyDescent="0.25">
      <c r="C89" s="1"/>
      <c r="D89" s="19"/>
      <c r="E89" s="6"/>
      <c r="F89" s="7"/>
    </row>
    <row r="90" spans="1:6" x14ac:dyDescent="0.25">
      <c r="C90" s="1"/>
      <c r="D90" s="19"/>
      <c r="E90" s="6"/>
      <c r="F90" s="7"/>
    </row>
    <row r="94" spans="1:6" x14ac:dyDescent="0.25">
      <c r="A94" s="2"/>
    </row>
    <row r="95" spans="1:6" x14ac:dyDescent="0.25">
      <c r="B95" s="10"/>
    </row>
    <row r="96" spans="1:6" x14ac:dyDescent="0.25">
      <c r="B96" s="10"/>
    </row>
    <row r="98" spans="1:7" x14ac:dyDescent="0.25">
      <c r="A98" s="2"/>
    </row>
    <row r="100" spans="1:7" x14ac:dyDescent="0.25">
      <c r="A100" s="11"/>
      <c r="B100" s="1"/>
      <c r="C100" s="1"/>
      <c r="D100" s="19"/>
      <c r="E100" s="6"/>
      <c r="F100" s="1"/>
      <c r="G100" s="1"/>
    </row>
    <row r="101" spans="1:7" x14ac:dyDescent="0.25">
      <c r="B101" s="1"/>
    </row>
    <row r="102" spans="1:7" x14ac:dyDescent="0.25">
      <c r="A102" s="11"/>
      <c r="B102" s="1"/>
      <c r="C102" s="1"/>
      <c r="D102" s="19"/>
      <c r="E102" s="6"/>
      <c r="F102" s="1"/>
      <c r="G102" s="1"/>
    </row>
    <row r="103" spans="1:7" x14ac:dyDescent="0.25">
      <c r="B103" s="1"/>
      <c r="C103" s="1"/>
      <c r="D103" s="19"/>
      <c r="E103" s="6"/>
      <c r="F103" s="1"/>
    </row>
    <row r="104" spans="1:7" x14ac:dyDescent="0.25">
      <c r="B104" s="1"/>
      <c r="C104" s="1"/>
      <c r="D104" s="19"/>
      <c r="E104" s="6"/>
      <c r="F10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Caso STAR FAB-FONTI (sol)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Marzo</dc:creator>
  <cp:lastModifiedBy>Giuseppe Marzo</cp:lastModifiedBy>
  <cp:lastPrinted>2016-02-22T17:30:26Z</cp:lastPrinted>
  <dcterms:created xsi:type="dcterms:W3CDTF">2012-02-25T15:14:29Z</dcterms:created>
  <dcterms:modified xsi:type="dcterms:W3CDTF">2016-02-23T15:49:18Z</dcterms:modified>
</cp:coreProperties>
</file>