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rsi\FT Ferrara\FT2 Ferrara\Parte_1 - Acustica\Didattica\Utilities\"/>
    </mc:Choice>
  </mc:AlternateContent>
  <xr:revisionPtr revIDLastSave="0" documentId="13_ncr:1_{173A2989-C3F1-4EC0-BEE7-16D307F6FA0D}" xr6:coauthVersionLast="43" xr6:coauthVersionMax="43" xr10:uidLastSave="{00000000-0000-0000-0000-000000000000}"/>
  <bookViews>
    <workbookView xWindow="-120" yWindow="-120" windowWidth="29040" windowHeight="15840" activeTab="4" xr2:uid="{00000000-000D-0000-FFFF-FFFF00000000}"/>
  </bookViews>
  <sheets>
    <sheet name="Aa" sheetId="1" r:id="rId1"/>
    <sheet name="At" sheetId="2" r:id="rId2"/>
    <sheet name="Ad" sheetId="4" r:id="rId3"/>
    <sheet name="Ab" sheetId="3" r:id="rId4"/>
    <sheet name="ISO9613-2" sheetId="5" r:id="rId5"/>
  </sheets>
  <definedNames>
    <definedName name="c_">Ab!$C$6</definedName>
    <definedName name="d">At!$B$1</definedName>
    <definedName name="D_bs">Ab!$C$4</definedName>
    <definedName name="D_sr">Ab!$C$5</definedName>
    <definedName name="f">At!#REF!</definedName>
    <definedName name="freq">Ab!$C$7</definedName>
    <definedName name="Hb">Ab!$C$1</definedName>
    <definedName name="hm">At!$B$2</definedName>
    <definedName name="Hr">Ab!$C$3</definedName>
    <definedName name="Hs">Ab!$C$2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5" l="1"/>
  <c r="B11" i="5"/>
  <c r="B10" i="5"/>
  <c r="B9" i="5"/>
  <c r="B13" i="5" l="1"/>
  <c r="B16" i="5" s="1"/>
  <c r="B15" i="5"/>
  <c r="C3" i="4"/>
  <c r="C4" i="4"/>
  <c r="C5" i="4"/>
  <c r="C6" i="4"/>
  <c r="C7" i="4"/>
  <c r="C8" i="4"/>
  <c r="C9" i="4"/>
  <c r="C10" i="4"/>
  <c r="C11" i="4"/>
  <c r="C12" i="4"/>
  <c r="C2" i="4"/>
  <c r="B3" i="4"/>
  <c r="B4" i="4"/>
  <c r="B5" i="4"/>
  <c r="B6" i="4"/>
  <c r="B7" i="4"/>
  <c r="B8" i="4"/>
  <c r="B9" i="4"/>
  <c r="B10" i="4"/>
  <c r="B11" i="4"/>
  <c r="B12" i="4"/>
  <c r="B2" i="4"/>
  <c r="B18" i="5" l="1"/>
  <c r="G1" i="3"/>
  <c r="G2" i="3" s="1"/>
  <c r="G4" i="3" l="1"/>
  <c r="G3" i="3"/>
  <c r="A6" i="2"/>
  <c r="C6" i="2"/>
  <c r="B6" i="2"/>
  <c r="B6" i="1"/>
  <c r="B7" i="1"/>
  <c r="B8" i="1"/>
  <c r="B9" i="1"/>
</calcChain>
</file>

<file path=xl/sharedStrings.xml><?xml version="1.0" encoding="utf-8"?>
<sst xmlns="http://schemas.openxmlformats.org/spreadsheetml/2006/main" count="77" uniqueCount="47">
  <si>
    <t>f</t>
  </si>
  <si>
    <t>d</t>
  </si>
  <si>
    <t>hm</t>
  </si>
  <si>
    <t>A1</t>
  </si>
  <si>
    <t>A2</t>
  </si>
  <si>
    <t>A3</t>
  </si>
  <si>
    <t>dB</t>
  </si>
  <si>
    <t>T</t>
  </si>
  <si>
    <t>m</t>
  </si>
  <si>
    <t>Hz</t>
  </si>
  <si>
    <t>generale</t>
  </si>
  <si>
    <t>arbusti</t>
  </si>
  <si>
    <t>alberi</t>
  </si>
  <si>
    <t>Altezza barriera</t>
  </si>
  <si>
    <t>Hb</t>
  </si>
  <si>
    <t>Altezza sorgente</t>
  </si>
  <si>
    <t>Hs</t>
  </si>
  <si>
    <t>N</t>
  </si>
  <si>
    <t>Altezza ricevente</t>
  </si>
  <si>
    <t>Hr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</si>
  <si>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L</t>
    </r>
    <r>
      <rPr>
        <vertAlign val="subscript"/>
        <sz val="11"/>
        <color theme="1"/>
        <rFont val="Calibri"/>
        <family val="2"/>
        <scheme val="minor"/>
      </rPr>
      <t>point</t>
    </r>
  </si>
  <si>
    <t>Distanza barriera-sorgente</t>
  </si>
  <si>
    <t>D_bs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</si>
  <si>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L</t>
    </r>
    <r>
      <rPr>
        <vertAlign val="subscript"/>
        <sz val="11"/>
        <color theme="1"/>
        <rFont val="Calibri"/>
        <family val="2"/>
        <scheme val="minor"/>
      </rPr>
      <t>line</t>
    </r>
  </si>
  <si>
    <t>Distanza sorgente-ricevente</t>
  </si>
  <si>
    <t>D_sr</t>
  </si>
  <si>
    <t>Velocità del suono</t>
  </si>
  <si>
    <t>c</t>
  </si>
  <si>
    <t>m/s</t>
  </si>
  <si>
    <t>Frequenza</t>
  </si>
  <si>
    <t>r</t>
  </si>
  <si>
    <r>
      <t>D</t>
    </r>
    <r>
      <rPr>
        <sz val="11"/>
        <color theme="1"/>
        <rFont val="Cambria"/>
        <family val="1"/>
        <scheme val="major"/>
      </rPr>
      <t>L_sfera</t>
    </r>
  </si>
  <si>
    <r>
      <t>D</t>
    </r>
    <r>
      <rPr>
        <sz val="11"/>
        <color theme="1"/>
        <rFont val="Cambria"/>
        <family val="1"/>
        <scheme val="major"/>
      </rPr>
      <t>L_cilindro</t>
    </r>
  </si>
  <si>
    <t>lambda</t>
  </si>
  <si>
    <t>hb</t>
  </si>
  <si>
    <t>e</t>
  </si>
  <si>
    <t>c2</t>
  </si>
  <si>
    <t>c3</t>
  </si>
  <si>
    <t>hs</t>
  </si>
  <si>
    <t>hr</t>
  </si>
  <si>
    <t>ds</t>
  </si>
  <si>
    <t>dr</t>
  </si>
  <si>
    <t>dss</t>
  </si>
  <si>
    <t>dsr</t>
  </si>
  <si>
    <t>delta</t>
  </si>
  <si>
    <t>Ab</t>
  </si>
  <si>
    <t>kmet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</si>
</sst>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1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2" borderId="0" xfId="0" applyFont="1" applyFill="1" applyAlignment="1">
      <alignment horizontal="right"/>
    </xf>
    <xf numFmtId="165" fontId="3" fillId="2" borderId="0" xfId="0" applyNumberFormat="1" applyFont="1" applyFill="1"/>
    <xf numFmtId="0" fontId="0" fillId="2" borderId="0" xfId="0" applyFill="1"/>
    <xf numFmtId="0" fontId="0" fillId="2" borderId="0" xfId="0" applyFill="1" applyAlignment="1">
      <alignment horizontal="right"/>
    </xf>
    <xf numFmtId="164" fontId="3" fillId="2" borderId="0" xfId="0" applyNumberFormat="1" applyFont="1" applyFill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righ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Aa!$A$6:$A$9</c:f>
              <c:numCache>
                <c:formatCode>General</c:formatCode>
                <c:ptCount val="4"/>
                <c:pt idx="0">
                  <c:v>10</c:v>
                </c:pt>
                <c:pt idx="1">
                  <c:v>100</c:v>
                </c:pt>
                <c:pt idx="2">
                  <c:v>1000</c:v>
                </c:pt>
                <c:pt idx="3">
                  <c:v>10000</c:v>
                </c:pt>
              </c:numCache>
            </c:numRef>
          </c:xVal>
          <c:yVal>
            <c:numRef>
              <c:f>Aa!$B$6:$B$9</c:f>
              <c:numCache>
                <c:formatCode>0.00E+00</c:formatCode>
                <c:ptCount val="4"/>
                <c:pt idx="0">
                  <c:v>1.0064680664383264E-6</c:v>
                </c:pt>
                <c:pt idx="1">
                  <c:v>1.1292757442094166E-4</c:v>
                </c:pt>
                <c:pt idx="2">
                  <c:v>1.2670682249985481E-2</c:v>
                </c:pt>
                <c:pt idx="3">
                  <c:v>1.421673931308004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55-4AEE-B07C-7274F40F7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86432"/>
        <c:axId val="116342784"/>
      </c:scatterChart>
      <c:valAx>
        <c:axId val="64986432"/>
        <c:scaling>
          <c:logBase val="10"/>
          <c:orientation val="minMax"/>
          <c:min val="10"/>
        </c:scaling>
        <c:delete val="0"/>
        <c:axPos val="b"/>
        <c:numFmt formatCode="General" sourceLinked="1"/>
        <c:majorTickMark val="out"/>
        <c:minorTickMark val="none"/>
        <c:tickLblPos val="nextTo"/>
        <c:crossAx val="116342784"/>
        <c:crossesAt val="1.0000000000000004E-6"/>
        <c:crossBetween val="midCat"/>
      </c:valAx>
      <c:valAx>
        <c:axId val="116342784"/>
        <c:scaling>
          <c:logBase val="10"/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64986432"/>
        <c:crossesAt val="1.0000000000000005E-2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1"/>
          <c:tx>
            <c:strRef>
              <c:f>Ad!$B$1</c:f>
              <c:strCache>
                <c:ptCount val="1"/>
                <c:pt idx="0">
                  <c:v>DL_sfera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noFill/>
            </c:spPr>
          </c:marker>
          <c:xVal>
            <c:numRef>
              <c:f>Ad!$A$2:$A$12</c:f>
              <c:numCache>
                <c:formatCode>General</c:formatCode>
                <c:ptCount val="11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  <c:pt idx="7">
                  <c:v>200</c:v>
                </c:pt>
                <c:pt idx="8">
                  <c:v>300</c:v>
                </c:pt>
                <c:pt idx="9">
                  <c:v>400</c:v>
                </c:pt>
                <c:pt idx="10">
                  <c:v>500</c:v>
                </c:pt>
              </c:numCache>
            </c:numRef>
          </c:xVal>
          <c:yVal>
            <c:numRef>
              <c:f>Ad!$B$2:$B$12</c:f>
              <c:numCache>
                <c:formatCode>0.0</c:formatCode>
                <c:ptCount val="11"/>
                <c:pt idx="0">
                  <c:v>10.992098640220963</c:v>
                </c:pt>
                <c:pt idx="1">
                  <c:v>20.534523734614211</c:v>
                </c:pt>
                <c:pt idx="2">
                  <c:v>24.971498726941338</c:v>
                </c:pt>
                <c:pt idx="3">
                  <c:v>30.992098640220963</c:v>
                </c:pt>
                <c:pt idx="4">
                  <c:v>37.012698553500584</c:v>
                </c:pt>
                <c:pt idx="5">
                  <c:v>44.971498726941341</c:v>
                </c:pt>
                <c:pt idx="6">
                  <c:v>50.992098640220966</c:v>
                </c:pt>
                <c:pt idx="7">
                  <c:v>57.012698553500584</c:v>
                </c:pt>
                <c:pt idx="8">
                  <c:v>60.534523734614211</c:v>
                </c:pt>
                <c:pt idx="9">
                  <c:v>63.033298466780209</c:v>
                </c:pt>
                <c:pt idx="10">
                  <c:v>64.971498726941348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0D-443D-A568-00D05E5E820F}"/>
            </c:ext>
          </c:extLst>
        </c:ser>
        <c:ser>
          <c:idx val="0"/>
          <c:order val="0"/>
          <c:tx>
            <c:strRef>
              <c:f>Ad!$C$1</c:f>
              <c:strCache>
                <c:ptCount val="1"/>
                <c:pt idx="0">
                  <c:v>DL_cilindro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</c:spPr>
          </c:marker>
          <c:xVal>
            <c:numRef>
              <c:f>Ad!$A$2:$A$12</c:f>
              <c:numCache>
                <c:formatCode>General</c:formatCode>
                <c:ptCount val="11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  <c:pt idx="7">
                  <c:v>200</c:v>
                </c:pt>
                <c:pt idx="8">
                  <c:v>300</c:v>
                </c:pt>
                <c:pt idx="9">
                  <c:v>400</c:v>
                </c:pt>
                <c:pt idx="10">
                  <c:v>500</c:v>
                </c:pt>
              </c:numCache>
            </c:numRef>
          </c:xVal>
          <c:yVal>
            <c:numRef>
              <c:f>Ad!$C$2:$C$12</c:f>
              <c:numCache>
                <c:formatCode>0.0</c:formatCode>
                <c:ptCount val="11"/>
                <c:pt idx="0">
                  <c:v>7.9817986835811503</c:v>
                </c:pt>
                <c:pt idx="1">
                  <c:v>12.753011230777776</c:v>
                </c:pt>
                <c:pt idx="2">
                  <c:v>14.97149872694134</c:v>
                </c:pt>
                <c:pt idx="3">
                  <c:v>17.98179868358115</c:v>
                </c:pt>
                <c:pt idx="4">
                  <c:v>20.992098640220963</c:v>
                </c:pt>
                <c:pt idx="5">
                  <c:v>24.971498726941338</c:v>
                </c:pt>
                <c:pt idx="6">
                  <c:v>27.98179868358115</c:v>
                </c:pt>
                <c:pt idx="7">
                  <c:v>30.992098640220963</c:v>
                </c:pt>
                <c:pt idx="8">
                  <c:v>32.753011230777773</c:v>
                </c:pt>
                <c:pt idx="9">
                  <c:v>34.002398596860772</c:v>
                </c:pt>
                <c:pt idx="10">
                  <c:v>34.971498726941334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0D-443D-A568-00D05E5E8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345088"/>
        <c:axId val="116345664"/>
      </c:scatterChart>
      <c:valAx>
        <c:axId val="116345088"/>
        <c:scaling>
          <c:logBase val="10"/>
          <c:orientation val="minMax"/>
        </c:scaling>
        <c:delete val="0"/>
        <c:axPos val="b"/>
        <c:minorGridlines/>
        <c:numFmt formatCode="General" sourceLinked="1"/>
        <c:majorTickMark val="out"/>
        <c:minorTickMark val="in"/>
        <c:tickLblPos val="nextTo"/>
        <c:crossAx val="116345664"/>
        <c:crosses val="autoZero"/>
        <c:crossBetween val="midCat"/>
      </c:valAx>
      <c:valAx>
        <c:axId val="116345664"/>
        <c:scaling>
          <c:orientation val="minMax"/>
        </c:scaling>
        <c:delete val="0"/>
        <c:axPos val="l"/>
        <c:majorGridlines>
          <c:spPr>
            <a:ln w="0"/>
          </c:spPr>
        </c:majorGridlines>
        <c:numFmt formatCode="0" sourceLinked="0"/>
        <c:majorTickMark val="out"/>
        <c:minorTickMark val="none"/>
        <c:tickLblPos val="nextTo"/>
        <c:crossAx val="1163450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345831</xdr:colOff>
      <xdr:row>0</xdr:row>
      <xdr:rowOff>128952</xdr:rowOff>
    </xdr:from>
    <xdr:to>
      <xdr:col>9</xdr:col>
      <xdr:colOff>81643</xdr:colOff>
      <xdr:row>9</xdr:row>
      <xdr:rowOff>163285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536038</xdr:colOff>
      <xdr:row>1</xdr:row>
      <xdr:rowOff>115341</xdr:rowOff>
    </xdr:from>
    <xdr:to>
      <xdr:col>8</xdr:col>
      <xdr:colOff>256675</xdr:colOff>
      <xdr:row>6</xdr:row>
      <xdr:rowOff>66732</xdr:rowOff>
    </xdr:to>
    <xdr:pic>
      <xdr:nvPicPr>
        <xdr:cNvPr id="2" name="Picture 10" descr="Barriera vegetale antinquinamen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62077"/>
        <a:stretch>
          <a:fillRect/>
        </a:stretch>
      </xdr:blipFill>
      <xdr:spPr bwMode="auto">
        <a:xfrm>
          <a:off x="2383208" y="305841"/>
          <a:ext cx="2775440" cy="903891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518583</xdr:colOff>
      <xdr:row>0</xdr:row>
      <xdr:rowOff>0</xdr:rowOff>
    </xdr:from>
    <xdr:to>
      <xdr:col>11</xdr:col>
      <xdr:colOff>460375</xdr:colOff>
      <xdr:row>12</xdr:row>
      <xdr:rowOff>74543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286702</xdr:colOff>
      <xdr:row>5</xdr:row>
      <xdr:rowOff>91396</xdr:rowOff>
    </xdr:from>
    <xdr:to>
      <xdr:col>12</xdr:col>
      <xdr:colOff>100012</xdr:colOff>
      <xdr:row>12</xdr:row>
      <xdr:rowOff>45132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9027" y="1120096"/>
          <a:ext cx="4080510" cy="1287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258535</xdr:colOff>
      <xdr:row>1</xdr:row>
      <xdr:rowOff>40823</xdr:rowOff>
    </xdr:from>
    <xdr:to>
      <xdr:col>15</xdr:col>
      <xdr:colOff>569155</xdr:colOff>
      <xdr:row>13</xdr:row>
      <xdr:rowOff>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5696" b="65273"/>
        <a:stretch/>
      </xdr:blipFill>
      <xdr:spPr bwMode="auto">
        <a:xfrm>
          <a:off x="2095499" y="231323"/>
          <a:ext cx="7658477" cy="2245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9"/>
  <sheetViews>
    <sheetView showGridLines="0" zoomScale="210" zoomScaleNormal="210" workbookViewId="0">
      <selection activeCell="B3" sqref="B3"/>
    </sheetView>
  </sheetViews>
  <sheetFormatPr defaultRowHeight="15" x14ac:dyDescent="0.25"/>
  <cols>
    <col min="2" max="2" width="9.7109375" customWidth="1"/>
  </cols>
  <sheetData>
    <row r="3" spans="1:2" x14ac:dyDescent="0.25">
      <c r="A3" s="3" t="s">
        <v>7</v>
      </c>
      <c r="B3" s="4">
        <v>20</v>
      </c>
    </row>
    <row r="6" spans="1:2" x14ac:dyDescent="0.25">
      <c r="A6">
        <v>10</v>
      </c>
      <c r="B6" s="1">
        <f>10^(2.05*LOG(A6/1000)+1.14*10^-3*$B$3-1.92)</f>
        <v>1.0064680664383264E-6</v>
      </c>
    </row>
    <row r="7" spans="1:2" x14ac:dyDescent="0.25">
      <c r="A7">
        <v>100</v>
      </c>
      <c r="B7" s="1">
        <f>10^(2.05*LOG(A7/1000)+1.14*10^-3*$B$3-1.92)</f>
        <v>1.1292757442094166E-4</v>
      </c>
    </row>
    <row r="8" spans="1:2" x14ac:dyDescent="0.25">
      <c r="A8">
        <v>1000</v>
      </c>
      <c r="B8" s="1">
        <f>10^(2.05*LOG(A8/1000)+1.14*10^-3*$B$3-1.92)</f>
        <v>1.2670682249985481E-2</v>
      </c>
    </row>
    <row r="9" spans="1:2" x14ac:dyDescent="0.25">
      <c r="A9">
        <v>10000</v>
      </c>
      <c r="B9" s="1">
        <f>10^(2.05*LOG(A9/1000)+1.14*10^-3*$B$3-1.92)</f>
        <v>1.421673931308004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showGridLines="0" zoomScale="230" zoomScaleNormal="230" workbookViewId="0">
      <selection activeCell="C6" sqref="C6"/>
    </sheetView>
  </sheetViews>
  <sheetFormatPr defaultRowHeight="15" x14ac:dyDescent="0.25"/>
  <cols>
    <col min="2" max="4" width="9.28515625" customWidth="1"/>
  </cols>
  <sheetData>
    <row r="1" spans="1:4" x14ac:dyDescent="0.25">
      <c r="A1" s="3" t="s">
        <v>1</v>
      </c>
      <c r="B1" s="3">
        <v>100</v>
      </c>
      <c r="C1" t="s">
        <v>8</v>
      </c>
    </row>
    <row r="2" spans="1:4" x14ac:dyDescent="0.25">
      <c r="A2" s="3" t="s">
        <v>2</v>
      </c>
      <c r="B2" s="3">
        <v>5</v>
      </c>
      <c r="C2" t="s">
        <v>8</v>
      </c>
    </row>
    <row r="3" spans="1:4" x14ac:dyDescent="0.25">
      <c r="A3" s="3" t="s">
        <v>0</v>
      </c>
      <c r="B3" s="3">
        <v>2000</v>
      </c>
      <c r="C3" t="s">
        <v>9</v>
      </c>
    </row>
    <row r="4" spans="1:4" x14ac:dyDescent="0.25">
      <c r="A4" s="3"/>
      <c r="B4" s="3"/>
    </row>
    <row r="5" spans="1:4" x14ac:dyDescent="0.25">
      <c r="A5" s="2" t="s">
        <v>3</v>
      </c>
      <c r="B5" s="2" t="s">
        <v>4</v>
      </c>
      <c r="C5" s="2" t="s">
        <v>5</v>
      </c>
    </row>
    <row r="6" spans="1:4" x14ac:dyDescent="0.25">
      <c r="A6" s="5">
        <f>4.8-2*hm/d*(17+300/d)</f>
        <v>2.8</v>
      </c>
      <c r="B6" s="5">
        <f>d*(0.18*LOG10(B3)-0.31)</f>
        <v>28.418539921951663</v>
      </c>
      <c r="C6" s="5">
        <f>B3^(1/3)*d/100</f>
        <v>12.599210498948731</v>
      </c>
      <c r="D6" t="s">
        <v>6</v>
      </c>
    </row>
    <row r="7" spans="1:4" s="6" customFormat="1" x14ac:dyDescent="0.25">
      <c r="A7" s="6" t="s">
        <v>10</v>
      </c>
      <c r="B7" s="6" t="s">
        <v>11</v>
      </c>
      <c r="C7" s="6" t="s">
        <v>12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3"/>
  <sheetViews>
    <sheetView showGridLines="0" zoomScale="170" zoomScaleNormal="170" workbookViewId="0">
      <selection activeCell="C2" sqref="C2"/>
    </sheetView>
  </sheetViews>
  <sheetFormatPr defaultRowHeight="15" x14ac:dyDescent="0.25"/>
  <cols>
    <col min="1" max="1" width="5.7109375" customWidth="1"/>
    <col min="2" max="3" width="11.7109375" customWidth="1"/>
  </cols>
  <sheetData>
    <row r="1" spans="1:4" x14ac:dyDescent="0.25">
      <c r="A1" s="13" t="s">
        <v>30</v>
      </c>
      <c r="B1" s="14" t="s">
        <v>31</v>
      </c>
      <c r="C1" s="14" t="s">
        <v>32</v>
      </c>
    </row>
    <row r="2" spans="1:4" x14ac:dyDescent="0.25">
      <c r="A2">
        <v>1</v>
      </c>
      <c r="B2" s="5">
        <f>10*LOG10(4*PI()*A2^2)</f>
        <v>10.992098640220963</v>
      </c>
      <c r="C2" s="5">
        <f>10*LOG10(2*PI()*A2)</f>
        <v>7.9817986835811503</v>
      </c>
      <c r="D2" s="13"/>
    </row>
    <row r="3" spans="1:4" x14ac:dyDescent="0.25">
      <c r="A3">
        <v>3</v>
      </c>
      <c r="B3" s="5">
        <f t="shared" ref="B3:B12" si="0">10*LOG10(4*PI()*A3^2)</f>
        <v>20.534523734614211</v>
      </c>
      <c r="C3" s="5">
        <f t="shared" ref="C3:C12" si="1">10*LOG10(2*PI()*A3)</f>
        <v>12.753011230777776</v>
      </c>
      <c r="D3" s="13"/>
    </row>
    <row r="4" spans="1:4" x14ac:dyDescent="0.25">
      <c r="A4">
        <v>5</v>
      </c>
      <c r="B4" s="5">
        <f t="shared" si="0"/>
        <v>24.971498726941338</v>
      </c>
      <c r="C4" s="5">
        <f t="shared" si="1"/>
        <v>14.97149872694134</v>
      </c>
      <c r="D4" s="13"/>
    </row>
    <row r="5" spans="1:4" x14ac:dyDescent="0.25">
      <c r="A5">
        <v>10</v>
      </c>
      <c r="B5" s="5">
        <f t="shared" si="0"/>
        <v>30.992098640220963</v>
      </c>
      <c r="C5" s="5">
        <f t="shared" si="1"/>
        <v>17.98179868358115</v>
      </c>
      <c r="D5" s="13"/>
    </row>
    <row r="6" spans="1:4" x14ac:dyDescent="0.25">
      <c r="A6">
        <v>20</v>
      </c>
      <c r="B6" s="5">
        <f t="shared" si="0"/>
        <v>37.012698553500584</v>
      </c>
      <c r="C6" s="5">
        <f t="shared" si="1"/>
        <v>20.992098640220963</v>
      </c>
      <c r="D6" s="13"/>
    </row>
    <row r="7" spans="1:4" x14ac:dyDescent="0.25">
      <c r="A7">
        <v>50</v>
      </c>
      <c r="B7" s="5">
        <f t="shared" si="0"/>
        <v>44.971498726941341</v>
      </c>
      <c r="C7" s="5">
        <f t="shared" si="1"/>
        <v>24.971498726941338</v>
      </c>
      <c r="D7" s="13"/>
    </row>
    <row r="8" spans="1:4" x14ac:dyDescent="0.25">
      <c r="A8">
        <v>100</v>
      </c>
      <c r="B8" s="5">
        <f t="shared" si="0"/>
        <v>50.992098640220966</v>
      </c>
      <c r="C8" s="5">
        <f t="shared" si="1"/>
        <v>27.98179868358115</v>
      </c>
      <c r="D8" s="13"/>
    </row>
    <row r="9" spans="1:4" x14ac:dyDescent="0.25">
      <c r="A9">
        <v>200</v>
      </c>
      <c r="B9" s="5">
        <f t="shared" si="0"/>
        <v>57.012698553500584</v>
      </c>
      <c r="C9" s="5">
        <f t="shared" si="1"/>
        <v>30.992098640220963</v>
      </c>
      <c r="D9" s="13"/>
    </row>
    <row r="10" spans="1:4" x14ac:dyDescent="0.25">
      <c r="A10">
        <v>300</v>
      </c>
      <c r="B10" s="5">
        <f t="shared" si="0"/>
        <v>60.534523734614211</v>
      </c>
      <c r="C10" s="5">
        <f t="shared" si="1"/>
        <v>32.753011230777773</v>
      </c>
      <c r="D10" s="13"/>
    </row>
    <row r="11" spans="1:4" x14ac:dyDescent="0.25">
      <c r="A11">
        <v>400</v>
      </c>
      <c r="B11" s="5">
        <f t="shared" si="0"/>
        <v>63.033298466780209</v>
      </c>
      <c r="C11" s="5">
        <f t="shared" si="1"/>
        <v>34.002398596860772</v>
      </c>
      <c r="D11" s="13"/>
    </row>
    <row r="12" spans="1:4" x14ac:dyDescent="0.25">
      <c r="A12">
        <v>500</v>
      </c>
      <c r="B12" s="5">
        <f t="shared" si="0"/>
        <v>64.971498726941348</v>
      </c>
      <c r="C12" s="5">
        <f t="shared" si="1"/>
        <v>34.971498726941334</v>
      </c>
      <c r="D12" s="13"/>
    </row>
    <row r="13" spans="1:4" s="6" customFormat="1" x14ac:dyDescent="0.25">
      <c r="A13" s="6" t="s">
        <v>8</v>
      </c>
      <c r="B13" s="6" t="s">
        <v>6</v>
      </c>
      <c r="C13" s="6" t="s">
        <v>6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"/>
  <sheetViews>
    <sheetView showGridLines="0" zoomScale="200" zoomScaleNormal="200" workbookViewId="0">
      <selection activeCell="I4" sqref="I4"/>
    </sheetView>
  </sheetViews>
  <sheetFormatPr defaultRowHeight="15" x14ac:dyDescent="0.25"/>
  <cols>
    <col min="1" max="1" width="26.42578125" bestFit="1" customWidth="1"/>
    <col min="2" max="2" width="5.28515625" bestFit="1" customWidth="1"/>
    <col min="3" max="3" width="5.140625" bestFit="1" customWidth="1"/>
    <col min="4" max="4" width="4.42578125" bestFit="1" customWidth="1"/>
  </cols>
  <sheetData>
    <row r="1" spans="1:8" x14ac:dyDescent="0.25">
      <c r="A1" s="3" t="s">
        <v>13</v>
      </c>
      <c r="B1" t="s">
        <v>14</v>
      </c>
      <c r="C1" s="7">
        <v>5</v>
      </c>
      <c r="D1" t="s">
        <v>8</v>
      </c>
      <c r="F1" s="8" t="s">
        <v>1</v>
      </c>
      <c r="G1" s="9">
        <f>SQRT((Hb-Hs)^2+D_bs^2)  +SQRT((Hb-Hr)^2+(D_sr-D_bs)^2)   -SQRT((Hr-Hs)^2+D_sr^2)</f>
        <v>0.84755085690024146</v>
      </c>
      <c r="H1" s="10" t="s">
        <v>8</v>
      </c>
    </row>
    <row r="2" spans="1:8" x14ac:dyDescent="0.25">
      <c r="A2" s="3" t="s">
        <v>15</v>
      </c>
      <c r="B2" t="s">
        <v>16</v>
      </c>
      <c r="C2" s="7">
        <v>1</v>
      </c>
      <c r="D2" t="s">
        <v>8</v>
      </c>
      <c r="F2" s="11" t="s">
        <v>17</v>
      </c>
      <c r="G2" s="12">
        <f>2*G1/c_*freq</f>
        <v>4.913338300870965</v>
      </c>
      <c r="H2" s="10"/>
    </row>
    <row r="3" spans="1:8" ht="18" x14ac:dyDescent="0.35">
      <c r="A3" s="3" t="s">
        <v>18</v>
      </c>
      <c r="B3" t="s">
        <v>19</v>
      </c>
      <c r="C3" s="7">
        <v>4</v>
      </c>
      <c r="D3" t="s">
        <v>8</v>
      </c>
      <c r="F3" s="11" t="s">
        <v>20</v>
      </c>
      <c r="G3" s="12">
        <f>10*LOG10(20*G2+3)</f>
        <v>20.054669408847463</v>
      </c>
      <c r="H3" s="10" t="s">
        <v>6</v>
      </c>
    </row>
    <row r="4" spans="1:8" ht="18" x14ac:dyDescent="0.35">
      <c r="A4" s="3" t="s">
        <v>21</v>
      </c>
      <c r="B4" t="s">
        <v>22</v>
      </c>
      <c r="C4" s="7">
        <v>8</v>
      </c>
      <c r="D4" t="s">
        <v>8</v>
      </c>
      <c r="F4" s="11" t="s">
        <v>23</v>
      </c>
      <c r="G4" s="12">
        <f>10*LOG10(5.5*G2+2)</f>
        <v>14.62747698567885</v>
      </c>
      <c r="H4" s="10" t="s">
        <v>6</v>
      </c>
    </row>
    <row r="5" spans="1:8" x14ac:dyDescent="0.25">
      <c r="A5" s="3" t="s">
        <v>24</v>
      </c>
      <c r="B5" t="s">
        <v>25</v>
      </c>
      <c r="C5" s="7">
        <v>40</v>
      </c>
      <c r="D5" t="s">
        <v>8</v>
      </c>
      <c r="F5" s="3"/>
    </row>
    <row r="6" spans="1:8" x14ac:dyDescent="0.25">
      <c r="A6" s="3" t="s">
        <v>26</v>
      </c>
      <c r="B6" t="s">
        <v>27</v>
      </c>
      <c r="C6" s="7">
        <v>345</v>
      </c>
      <c r="D6" t="s">
        <v>28</v>
      </c>
      <c r="F6" s="3"/>
    </row>
    <row r="7" spans="1:8" x14ac:dyDescent="0.25">
      <c r="A7" s="3" t="s">
        <v>29</v>
      </c>
      <c r="B7" t="s">
        <v>0</v>
      </c>
      <c r="C7" s="7">
        <v>1000</v>
      </c>
      <c r="D7" t="s">
        <v>9</v>
      </c>
      <c r="F7" s="3"/>
    </row>
    <row r="8" spans="1:8" x14ac:dyDescent="0.25">
      <c r="A8" s="3"/>
      <c r="F8" s="3"/>
    </row>
    <row r="9" spans="1:8" x14ac:dyDescent="0.25">
      <c r="A9" s="3"/>
      <c r="F9" s="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showGridLines="0" tabSelected="1" zoomScale="140" zoomScaleNormal="140" workbookViewId="0">
      <selection activeCell="F17" sqref="F17"/>
    </sheetView>
  </sheetViews>
  <sheetFormatPr defaultRowHeight="15" x14ac:dyDescent="0.25"/>
  <cols>
    <col min="1" max="1" width="9.140625" style="16"/>
    <col min="2" max="2" width="9.140625" style="4"/>
  </cols>
  <sheetData>
    <row r="1" spans="1:3" x14ac:dyDescent="0.25">
      <c r="A1" s="16" t="s">
        <v>0</v>
      </c>
      <c r="B1" s="4">
        <v>1000</v>
      </c>
      <c r="C1" t="s">
        <v>9</v>
      </c>
    </row>
    <row r="2" spans="1:3" x14ac:dyDescent="0.25">
      <c r="A2" s="16" t="s">
        <v>34</v>
      </c>
      <c r="B2" s="4">
        <v>5</v>
      </c>
      <c r="C2" t="s">
        <v>8</v>
      </c>
    </row>
    <row r="3" spans="1:3" x14ac:dyDescent="0.25">
      <c r="A3" s="16" t="s">
        <v>35</v>
      </c>
      <c r="B3" s="4">
        <v>0</v>
      </c>
      <c r="C3" t="s">
        <v>8</v>
      </c>
    </row>
    <row r="4" spans="1:3" x14ac:dyDescent="0.25">
      <c r="A4" s="16" t="s">
        <v>38</v>
      </c>
      <c r="B4" s="4">
        <v>1</v>
      </c>
      <c r="C4" t="s">
        <v>8</v>
      </c>
    </row>
    <row r="5" spans="1:3" x14ac:dyDescent="0.25">
      <c r="A5" s="16" t="s">
        <v>39</v>
      </c>
      <c r="B5" s="4">
        <v>4</v>
      </c>
      <c r="C5" t="s">
        <v>8</v>
      </c>
    </row>
    <row r="6" spans="1:3" x14ac:dyDescent="0.25">
      <c r="A6" s="16" t="s">
        <v>40</v>
      </c>
      <c r="B6" s="4">
        <v>8</v>
      </c>
      <c r="C6" t="s">
        <v>8</v>
      </c>
    </row>
    <row r="7" spans="1:3" x14ac:dyDescent="0.25">
      <c r="A7" s="16" t="s">
        <v>41</v>
      </c>
      <c r="B7" s="4">
        <v>40</v>
      </c>
      <c r="C7" t="s">
        <v>8</v>
      </c>
    </row>
    <row r="9" spans="1:3" x14ac:dyDescent="0.25">
      <c r="A9" s="16" t="s">
        <v>33</v>
      </c>
      <c r="B9" s="4">
        <f>345/B1</f>
        <v>0.34499999999999997</v>
      </c>
      <c r="C9" t="s">
        <v>8</v>
      </c>
    </row>
    <row r="10" spans="1:3" x14ac:dyDescent="0.25">
      <c r="A10" s="16" t="s">
        <v>42</v>
      </c>
      <c r="B10" s="4">
        <f>((B2-B4)^2+B6^2)^0.5</f>
        <v>8.9442719099991592</v>
      </c>
      <c r="C10" t="s">
        <v>8</v>
      </c>
    </row>
    <row r="11" spans="1:3" x14ac:dyDescent="0.25">
      <c r="A11" s="16" t="s">
        <v>43</v>
      </c>
      <c r="B11" s="4">
        <f>((B2-B5)^2+B7^2)^0.5</f>
        <v>40.01249804748511</v>
      </c>
      <c r="C11" t="s">
        <v>8</v>
      </c>
    </row>
    <row r="12" spans="1:3" x14ac:dyDescent="0.25">
      <c r="A12" s="16" t="s">
        <v>1</v>
      </c>
      <c r="B12" s="4">
        <f>((B5-B4)^2+(B6+B7)^2)^0.5</f>
        <v>48.093658625644196</v>
      </c>
      <c r="C12" t="s">
        <v>8</v>
      </c>
    </row>
    <row r="13" spans="1:3" x14ac:dyDescent="0.25">
      <c r="A13" s="16" t="s">
        <v>44</v>
      </c>
      <c r="B13" s="4">
        <f>B10+B11+B3-B12</f>
        <v>0.8631113318400736</v>
      </c>
      <c r="C13" t="s">
        <v>8</v>
      </c>
    </row>
    <row r="14" spans="1:3" x14ac:dyDescent="0.25">
      <c r="A14" s="16" t="s">
        <v>36</v>
      </c>
      <c r="B14" s="4">
        <v>20</v>
      </c>
    </row>
    <row r="15" spans="1:3" x14ac:dyDescent="0.25">
      <c r="A15" s="16" t="s">
        <v>37</v>
      </c>
      <c r="B15" s="4">
        <f>IF(B3=0,1,(1+(5*B9/B3)^2/(1/3+(5*B9/B3)^2)))</f>
        <v>1</v>
      </c>
    </row>
    <row r="16" spans="1:3" x14ac:dyDescent="0.25">
      <c r="A16" s="16" t="s">
        <v>46</v>
      </c>
      <c r="B16" s="4">
        <f>EXP(-1/2000*(B10*B11*B12/2/B13)^0.5)</f>
        <v>0.95129882696538359</v>
      </c>
    </row>
    <row r="18" spans="1:3" x14ac:dyDescent="0.25">
      <c r="A18" s="16" t="s">
        <v>45</v>
      </c>
      <c r="B18" s="15">
        <f>10*LOG10(3+B14/B9*B15*B13*B16)</f>
        <v>17.041389720807135</v>
      </c>
      <c r="C18" t="s">
        <v>6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9</vt:i4>
      </vt:variant>
    </vt:vector>
  </HeadingPairs>
  <TitlesOfParts>
    <vt:vector size="14" baseType="lpstr">
      <vt:lpstr>Aa</vt:lpstr>
      <vt:lpstr>At</vt:lpstr>
      <vt:lpstr>Ad</vt:lpstr>
      <vt:lpstr>Ab</vt:lpstr>
      <vt:lpstr>ISO9613-2</vt:lpstr>
      <vt:lpstr>c_</vt:lpstr>
      <vt:lpstr>d</vt:lpstr>
      <vt:lpstr>D_bs</vt:lpstr>
      <vt:lpstr>D_sr</vt:lpstr>
      <vt:lpstr>freq</vt:lpstr>
      <vt:lpstr>Hb</vt:lpstr>
      <vt:lpstr>hm</vt:lpstr>
      <vt:lpstr>Hr</vt:lpstr>
      <vt:lpstr>Hs</vt:lpstr>
    </vt:vector>
  </TitlesOfParts>
  <Company>Università di Ferrara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Bottarelli</dc:creator>
  <cp:lastModifiedBy>Bottarelli</cp:lastModifiedBy>
  <dcterms:created xsi:type="dcterms:W3CDTF">2012-02-26T15:46:34Z</dcterms:created>
  <dcterms:modified xsi:type="dcterms:W3CDTF">2019-05-15T20:20:22Z</dcterms:modified>
</cp:coreProperties>
</file>